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linkmobile.sharepoint.com/sites/groupfinance/Shared Documents/Link Konsern/2025/Q2 Reporting/"/>
    </mc:Choice>
  </mc:AlternateContent>
  <xr:revisionPtr revIDLastSave="227" documentId="8_{07890F61-048F-4D3C-A601-D1749BF85457}" xr6:coauthVersionLast="47" xr6:coauthVersionMax="47" xr10:uidLastSave="{1CEE5427-67DC-4533-8CAD-58648BABA6A0}"/>
  <bookViews>
    <workbookView minimized="1" xWindow="9450" yWindow="1950" windowWidth="3195" windowHeight="15345" activeTab="2" xr2:uid="{00000000-000D-0000-FFFF-FFFF00000000}"/>
  </bookViews>
  <sheets>
    <sheet name="PnL" sheetId="1" r:id="rId1"/>
    <sheet name="BS" sheetId="6" r:id="rId2"/>
    <sheet name="CF" sheetId="5" r:id="rId3"/>
    <sheet name="Segment"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6" l="1"/>
  <c r="M44" i="6"/>
  <c r="M42" i="6"/>
  <c r="M34" i="6"/>
  <c r="M27" i="6"/>
  <c r="N23" i="6"/>
  <c r="M21" i="6"/>
  <c r="M23" i="6" s="1"/>
  <c r="N21" i="6"/>
  <c r="M15" i="6"/>
  <c r="O44" i="6"/>
  <c r="O46" i="6" s="1"/>
  <c r="T43" i="5" l="1"/>
  <c r="T31" i="5"/>
  <c r="T20" i="5"/>
  <c r="T28" i="1"/>
  <c r="T23" i="1"/>
  <c r="T30" i="1" s="1"/>
  <c r="T32" i="1" s="1"/>
  <c r="T34" i="1" s="1"/>
  <c r="T38" i="1" s="1"/>
  <c r="T19" i="1"/>
  <c r="T17" i="1"/>
  <c r="T12" i="1"/>
  <c r="T8" i="1"/>
  <c r="O28" i="1"/>
  <c r="O8" i="1"/>
  <c r="T46" i="5" l="1"/>
  <c r="T50" i="5" s="1"/>
  <c r="O43" i="5" l="1"/>
  <c r="O31" i="5"/>
  <c r="O20" i="5"/>
  <c r="O46" i="5" s="1"/>
  <c r="O42" i="6"/>
  <c r="O34" i="6"/>
  <c r="O27" i="6"/>
  <c r="O21" i="6"/>
  <c r="O15" i="6"/>
  <c r="O17" i="1"/>
  <c r="O38" i="1"/>
  <c r="O50" i="5" l="1"/>
  <c r="O23" i="6"/>
  <c r="O19" i="1"/>
  <c r="M8" i="5"/>
  <c r="M34" i="1"/>
  <c r="M32" i="1"/>
  <c r="M30" i="1"/>
  <c r="M23" i="1"/>
  <c r="M21" i="1"/>
  <c r="O23" i="1" l="1"/>
  <c r="K13" i="5"/>
  <c r="K34" i="1"/>
  <c r="K38" i="1" s="1"/>
  <c r="K32" i="1"/>
  <c r="K30" i="1"/>
  <c r="K23" i="1"/>
  <c r="K21" i="1"/>
  <c r="K8" i="5"/>
  <c r="M20" i="5"/>
  <c r="M43" i="5"/>
  <c r="K28" i="1"/>
  <c r="K27" i="1"/>
  <c r="S43" i="5"/>
  <c r="S20" i="5"/>
  <c r="J28" i="1"/>
  <c r="N43" i="5"/>
  <c r="N31" i="5"/>
  <c r="N20" i="5"/>
  <c r="N46" i="6"/>
  <c r="N44" i="6"/>
  <c r="N42" i="6"/>
  <c r="N34" i="6"/>
  <c r="N27" i="6"/>
  <c r="N15" i="6"/>
  <c r="B7" i="1"/>
  <c r="C7" i="1"/>
  <c r="D7" i="1"/>
  <c r="E7" i="1"/>
  <c r="F7" i="1"/>
  <c r="G7" i="1"/>
  <c r="H7" i="1"/>
  <c r="B14" i="1"/>
  <c r="C14" i="1"/>
  <c r="D14" i="1"/>
  <c r="E14" i="1"/>
  <c r="F14" i="1"/>
  <c r="G14" i="1"/>
  <c r="H14" i="1"/>
  <c r="J17" i="1"/>
  <c r="K17" i="1"/>
  <c r="L17" i="1"/>
  <c r="G38" i="1"/>
  <c r="H38" i="1"/>
  <c r="I38" i="1"/>
  <c r="J38" i="1"/>
  <c r="L38" i="1"/>
  <c r="M38" i="1"/>
  <c r="N38" i="1"/>
  <c r="N17" i="1"/>
  <c r="N19" i="1" l="1"/>
  <c r="N46" i="5"/>
  <c r="J32" i="5"/>
  <c r="N50" i="5" l="1"/>
  <c r="N23" i="1"/>
  <c r="L43" i="5"/>
  <c r="L31" i="5"/>
  <c r="L20" i="5"/>
  <c r="L46" i="5" l="1"/>
  <c r="L50" i="5" l="1"/>
  <c r="K43" i="5"/>
  <c r="K31" i="5"/>
  <c r="K20" i="5"/>
  <c r="S38" i="1"/>
  <c r="R38" i="1"/>
  <c r="K46" i="5" l="1"/>
  <c r="Q44" i="5"/>
  <c r="Q40" i="5"/>
  <c r="E17" i="5"/>
  <c r="E8" i="5"/>
  <c r="Q20" i="5"/>
  <c r="C20" i="5"/>
  <c r="D20" i="5"/>
  <c r="F20" i="5"/>
  <c r="G20" i="5"/>
  <c r="H20" i="5"/>
  <c r="I20" i="5"/>
  <c r="J20" i="5"/>
  <c r="B20" i="5"/>
  <c r="E43" i="5"/>
  <c r="D43" i="5"/>
  <c r="C43" i="5"/>
  <c r="B43" i="5"/>
  <c r="B31" i="5"/>
  <c r="C31" i="5"/>
  <c r="D31" i="5"/>
  <c r="E31" i="5"/>
  <c r="K50" i="5" l="1"/>
  <c r="B46" i="5"/>
  <c r="B50" i="5" s="1"/>
  <c r="D46" i="5"/>
  <c r="D50" i="5" s="1"/>
  <c r="C46" i="5"/>
  <c r="C50" i="5" s="1"/>
  <c r="E20" i="5"/>
  <c r="E46" i="5" l="1"/>
  <c r="E50" i="5" l="1"/>
  <c r="Q43" i="5" l="1"/>
  <c r="Q31" i="5"/>
  <c r="Q28" i="1"/>
  <c r="Q46" i="5" l="1"/>
  <c r="F43" i="5"/>
  <c r="G43" i="5"/>
  <c r="H43" i="5"/>
  <c r="I43" i="5"/>
  <c r="J43" i="5"/>
  <c r="F31" i="5"/>
  <c r="G31" i="5"/>
  <c r="H31" i="5"/>
  <c r="I31" i="5"/>
  <c r="J31" i="5"/>
  <c r="H42" i="6"/>
  <c r="H44" i="6" s="1"/>
  <c r="H46" i="6" s="1"/>
  <c r="G42" i="6"/>
  <c r="G34" i="6"/>
  <c r="I34" i="6"/>
  <c r="I46" i="6" s="1"/>
  <c r="H15" i="6"/>
  <c r="H21" i="6"/>
  <c r="G21" i="6"/>
  <c r="G15" i="6"/>
  <c r="G46" i="5" l="1"/>
  <c r="G50" i="5" s="1"/>
  <c r="F46" i="5"/>
  <c r="F50" i="5" s="1"/>
  <c r="J46" i="5"/>
  <c r="I46" i="5"/>
  <c r="H46" i="5"/>
  <c r="H50" i="5" s="1"/>
  <c r="Q50" i="5"/>
  <c r="G23" i="6"/>
  <c r="G44" i="6"/>
  <c r="G46" i="6" s="1"/>
  <c r="H23" i="6"/>
  <c r="J50" i="5" l="1"/>
  <c r="I50" i="5"/>
  <c r="J42" i="6"/>
  <c r="J34" i="6"/>
  <c r="J27" i="6"/>
  <c r="J15" i="6"/>
  <c r="J21" i="6"/>
  <c r="J44" i="6" l="1"/>
  <c r="J46" i="6" s="1"/>
  <c r="J23" i="6"/>
  <c r="Q14" i="1" l="1"/>
  <c r="Q7" i="1"/>
  <c r="Q38" i="1" l="1"/>
</calcChain>
</file>

<file path=xl/sharedStrings.xml><?xml version="1.0" encoding="utf-8"?>
<sst xmlns="http://schemas.openxmlformats.org/spreadsheetml/2006/main" count="208" uniqueCount="136">
  <si>
    <t>LINK Mobility</t>
  </si>
  <si>
    <t>Amounts in Thousands NOK</t>
  </si>
  <si>
    <t>Income statement</t>
  </si>
  <si>
    <t>Q1'22</t>
  </si>
  <si>
    <t>Q2'22</t>
  </si>
  <si>
    <t>Q3'22</t>
  </si>
  <si>
    <t>Q4'22</t>
  </si>
  <si>
    <t>Q1'23</t>
  </si>
  <si>
    <t>Q2'23</t>
  </si>
  <si>
    <t>Q3'23</t>
  </si>
  <si>
    <t>Q4'23</t>
  </si>
  <si>
    <t>Q1'24</t>
  </si>
  <si>
    <t>Q2'24</t>
  </si>
  <si>
    <t>Q3'24</t>
  </si>
  <si>
    <t>Q4'24</t>
  </si>
  <si>
    <t>FY 2022</t>
  </si>
  <si>
    <t>FY 2023</t>
  </si>
  <si>
    <t>REVENUE</t>
  </si>
  <si>
    <t>Total operating revenue</t>
  </si>
  <si>
    <t>Direct cost of services rendered</t>
  </si>
  <si>
    <t>Gross profit</t>
  </si>
  <si>
    <t>Payroll and related expenses</t>
  </si>
  <si>
    <t>Other operating expenses</t>
  </si>
  <si>
    <t>Adjusted EBITDA</t>
  </si>
  <si>
    <t>Restructuring cost</t>
  </si>
  <si>
    <t>Share based compensation</t>
  </si>
  <si>
    <t>Expenses related to acquisitions</t>
  </si>
  <si>
    <t>Total</t>
  </si>
  <si>
    <t>EBITDA</t>
  </si>
  <si>
    <t>Depreciation and amortization</t>
  </si>
  <si>
    <t>Impairment of intangible assets and goodwill</t>
  </si>
  <si>
    <t>Operating profit (loss)</t>
  </si>
  <si>
    <t>Net currency exchange gains (losses)</t>
  </si>
  <si>
    <t>Net interest expenses</t>
  </si>
  <si>
    <t>Net other financial expenses</t>
  </si>
  <si>
    <t>Net financial income (expense)</t>
  </si>
  <si>
    <t>Profit (loss) before income tax</t>
  </si>
  <si>
    <t>Income tax</t>
  </si>
  <si>
    <t>Profit (loss) from continuing operations</t>
  </si>
  <si>
    <t>Profit (loss) from discontinued operations</t>
  </si>
  <si>
    <t>Profit (loss) for the period</t>
  </si>
  <si>
    <t>(Loss) profit attributable to:</t>
  </si>
  <si>
    <t>Owners of the company</t>
  </si>
  <si>
    <t>Earnings per share (NOK/share):</t>
  </si>
  <si>
    <t>Basic earnings (loss) per share from total operations*</t>
  </si>
  <si>
    <t>Basic earnings (loss) per share from continuing operations</t>
  </si>
  <si>
    <t>Basic earnings (loss) per share from discontinued operations</t>
  </si>
  <si>
    <t>Diluted earnings (loss) per share from total operations*</t>
  </si>
  <si>
    <t>Diluted (loss) earnings per share from continuing operations</t>
  </si>
  <si>
    <t>Diluted (loss) earnings per share from discontinued operations</t>
  </si>
  <si>
    <t>NOTE: Following the divestiture of Message Broadcast LLC, completed on January 3rd, 2024, the US subsidiary is reported as discontinued operations in the profit and loss statement. All figures presented above are otherwise exclusive of Message Broadcast LLC.
Both basic earnings (loss) per share from total operations and diluted earnings (loss) per share from total operations are inclusive Message Broadcast LLC.</t>
  </si>
  <si>
    <t>Financial position</t>
  </si>
  <si>
    <t>Assets</t>
  </si>
  <si>
    <t>Non-current assets</t>
  </si>
  <si>
    <t>Goodwill</t>
  </si>
  <si>
    <t>Other intangible assets</t>
  </si>
  <si>
    <t>Right-of-use-assets</t>
  </si>
  <si>
    <t>Equipment and fixtures</t>
  </si>
  <si>
    <t>Deferred tax assets</t>
  </si>
  <si>
    <t>Investment in bonds</t>
  </si>
  <si>
    <t>Other long-term receivables</t>
  </si>
  <si>
    <t>Current assets</t>
  </si>
  <si>
    <t>Trade and other receivables</t>
  </si>
  <si>
    <t>Cash and cash equivalents</t>
  </si>
  <si>
    <t>Current assets held as available for sale</t>
  </si>
  <si>
    <t>Total assets</t>
  </si>
  <si>
    <t>Equity &amp; Liabilities</t>
  </si>
  <si>
    <t>Shareholders equity</t>
  </si>
  <si>
    <t>Total equity</t>
  </si>
  <si>
    <t>Long-term liabilities</t>
  </si>
  <si>
    <t>Long-term borrowings</t>
  </si>
  <si>
    <t>Lease liabilities</t>
  </si>
  <si>
    <t>Deferred tax liabilities</t>
  </si>
  <si>
    <t>Other long-term liabilities</t>
  </si>
  <si>
    <t>Total non-current liabilities</t>
  </si>
  <si>
    <t>Short-term liabilities:</t>
  </si>
  <si>
    <t>Short-term borrowings</t>
  </si>
  <si>
    <t>Trade and other payables</t>
  </si>
  <si>
    <t>Tax payable</t>
  </si>
  <si>
    <t>Short-term liabilities held as available for sale</t>
  </si>
  <si>
    <t>Total current liabilities</t>
  </si>
  <si>
    <t>Total liabilities</t>
  </si>
  <si>
    <t>Total liabilities and equity</t>
  </si>
  <si>
    <t>NOTE: Following the divestiture of Message Broadcast LLC, completed on January 3rd, 2024, the US subsidiary is reported as assets or liabilities held as available for sale in the balance sheet in FY2023. All figures presented above for FY2023 are otherwise exclusive of Message Broadcast LLC.</t>
  </si>
  <si>
    <t xml:space="preserve">LINK Mobility </t>
  </si>
  <si>
    <t>Cash flow statement</t>
  </si>
  <si>
    <t>Net cash flows from operating activities</t>
  </si>
  <si>
    <t>Profit (loss) before income tax from continuing operations</t>
  </si>
  <si>
    <t>Adjustments for:</t>
  </si>
  <si>
    <t>Taxes paid</t>
  </si>
  <si>
    <t>Finance income (expense)</t>
  </si>
  <si>
    <t>Employee benefit - share based payments</t>
  </si>
  <si>
    <t>Net losses (gains) from disposals</t>
  </si>
  <si>
    <t>Change in other provisions</t>
  </si>
  <si>
    <t>Change in trade and other receivables</t>
  </si>
  <si>
    <t>Change in trade and other payables</t>
  </si>
  <si>
    <t>Net cash flows from operating activities from continuing operations</t>
  </si>
  <si>
    <t>Net cash flows from operating activities from discontinued operations</t>
  </si>
  <si>
    <t>Net cash flows from investing activities</t>
  </si>
  <si>
    <t>Payment for equipment and fixtures</t>
  </si>
  <si>
    <t>Payment for intangible assets</t>
  </si>
  <si>
    <t>Proceeds from sales of equipment and fixtures</t>
  </si>
  <si>
    <t>Payment for acquisition of subsidiary, net of cash acquired</t>
  </si>
  <si>
    <t>Disposal of subsidiary</t>
  </si>
  <si>
    <t>Purchase price adjustment subsidiary</t>
  </si>
  <si>
    <t>Net cash flows from investing activities from continuing operations</t>
  </si>
  <si>
    <t>Net cash flows from investing activities from discontinued operations</t>
  </si>
  <si>
    <t>Net cash flows from financing activities</t>
  </si>
  <si>
    <t>Proceeds on issue of shares</t>
  </si>
  <si>
    <t>Repayment of equity</t>
  </si>
  <si>
    <t>Proceeds from borrowings</t>
  </si>
  <si>
    <t>Repayment of borrowings</t>
  </si>
  <si>
    <t>Interest paid</t>
  </si>
  <si>
    <t>Principal elements of lease payments</t>
  </si>
  <si>
    <t>Net cash flows from financing activities from continuing operations</t>
  </si>
  <si>
    <t>Net cash flows from financing activities from discontinued operations</t>
  </si>
  <si>
    <t>Net change in cash and cash equivalents</t>
  </si>
  <si>
    <t>Cash and equivalents at beginning of period</t>
  </si>
  <si>
    <t>Effect of foreign exchange rate changes</t>
  </si>
  <si>
    <t>Less: Cash and equivalents at end of the period (held for sale)</t>
  </si>
  <si>
    <t>Cash and equivalents at end of the period from continuing operations</t>
  </si>
  <si>
    <t>NOTE: Following the divestiture of Message Broadcast LLC, completed on January 3rd, 2024, the US subsidiary is reported as a separate line in each of the categories presented in the statement of cash flow. All figures presented above are otherwise exclusive of Message Broadcast LLC.</t>
  </si>
  <si>
    <t>Segment reporting*</t>
  </si>
  <si>
    <t>Northern Europe</t>
  </si>
  <si>
    <t>Central Europe</t>
  </si>
  <si>
    <t>Western Europe</t>
  </si>
  <si>
    <t>Global Messaging</t>
  </si>
  <si>
    <t>Adj. EBITDA</t>
  </si>
  <si>
    <t>Group OPEX</t>
  </si>
  <si>
    <t xml:space="preserve">* Beginning in the first quarter 2024, the Netherlands as a CGU has been moved from Central to Western Europe following an internal reorganization. All historical segment financials are presented to reflect this change.  </t>
  </si>
  <si>
    <t>NOTE: Following the divestiture of Message Broadcast LLC, completed on January 3rd, 2024, all figures presented above are exclusive of Message Broadcast LLC.</t>
  </si>
  <si>
    <t>FY 2024</t>
  </si>
  <si>
    <t>YTD 25</t>
  </si>
  <si>
    <t>Q1'25</t>
  </si>
  <si>
    <t>Other financial items</t>
  </si>
  <si>
    <t>Q2'25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</si>
</sst>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 #,##0_ ;_ * \-#,##0_ ;_ * &quot;-&quot;??_ ;_ @_ "/>
    <numFmt numFmtId="166" formatCode="#,##0_ ;\-#,##0\ "/>
    <numFmt numFmtId="167" formatCode="#,##0.000"/>
    <numFmt numFmtId="168" formatCode="0.0%"/>
    <numFmt numFmtId="169" formatCode="_ * #,##0.00_ ;_ * \-#,##0.00_ ;_ * &quot;-&quot;??_ ;_ @_ "/>
  </numFmts>
  <fonts count="21" x14ac:knownFonts="1">
    <font>
      <sz val="11"/>
      <color theme="1"/>
      <name val="Calibri"/>
      <family val="2"/>
      <scheme val="minor"/>
    </font>
    <font>
      <sz val="11"/>
      <color indexed="8"/>
      <name val="Calibri"/>
      <family val="2"/>
    </font>
    <font>
      <sz val="18"/>
      <color theme="1"/>
      <name val="Calibri"/>
      <family val="2"/>
      <scheme val="minor"/>
    </font>
    <font>
      <sz val="12"/>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color theme="1"/>
      <name val="Calibri"/>
      <family val="2"/>
    </font>
    <font>
      <b/>
      <sz val="9"/>
      <color rgb="FF000000"/>
      <name val="Arial"/>
      <family val="2"/>
    </font>
    <font>
      <b/>
      <sz val="14"/>
      <color theme="1"/>
      <name val="Calibri"/>
      <family val="2"/>
      <scheme val="minor"/>
    </font>
    <font>
      <sz val="14"/>
      <color theme="1"/>
      <name val="Calibri"/>
      <family val="2"/>
      <scheme val="minor"/>
    </font>
    <font>
      <sz val="16"/>
      <color theme="1"/>
      <name val="Calibri"/>
      <family val="2"/>
      <scheme val="minor"/>
    </font>
    <font>
      <sz val="8"/>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b/>
      <sz val="10"/>
      <color theme="0"/>
      <name val="Calibri"/>
      <family val="2"/>
      <scheme val="minor"/>
    </font>
    <font>
      <b/>
      <sz val="18"/>
      <color theme="1"/>
      <name val="Calibri"/>
      <family val="2"/>
      <scheme val="minor"/>
    </font>
    <font>
      <b/>
      <sz val="11"/>
      <color theme="1"/>
      <name val="Calibri"/>
      <family val="2"/>
      <scheme val="minor"/>
    </font>
    <font>
      <sz val="10"/>
      <name val="Calibri"/>
      <family val="2"/>
      <scheme val="minor"/>
    </font>
  </fonts>
  <fills count="6">
    <fill>
      <patternFill patternType="none"/>
    </fill>
    <fill>
      <patternFill patternType="gray125"/>
    </fill>
    <fill>
      <patternFill patternType="solid">
        <fgColor rgb="FF007B9B"/>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pplyFont="0" applyFill="0" applyBorder="0" applyAlignment="0" applyProtection="0"/>
    <xf numFmtId="164" fontId="7" fillId="0" borderId="0" applyFont="0" applyFill="0" applyBorder="0" applyAlignment="0" applyProtection="0"/>
    <xf numFmtId="0" fontId="8" fillId="0" borderId="0"/>
    <xf numFmtId="9" fontId="7" fillId="0" borderId="0" applyFont="0" applyFill="0" applyBorder="0" applyAlignment="0" applyProtection="0"/>
    <xf numFmtId="164" fontId="7" fillId="0" borderId="0" applyFont="0" applyFill="0" applyBorder="0" applyAlignment="0" applyProtection="0"/>
  </cellStyleXfs>
  <cellXfs count="87">
    <xf numFmtId="0" fontId="0" fillId="0" borderId="0" xfId="0"/>
    <xf numFmtId="3" fontId="0" fillId="0" borderId="0" xfId="0" applyNumberForma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3" fontId="5" fillId="0" borderId="0" xfId="0" applyNumberFormat="1" applyFont="1" applyAlignment="1">
      <alignment horizontal="right"/>
    </xf>
    <xf numFmtId="0" fontId="9" fillId="3" borderId="0" xfId="3" applyFont="1" applyFill="1"/>
    <xf numFmtId="165" fontId="5" fillId="0" borderId="0" xfId="0" applyNumberFormat="1" applyFont="1" applyAlignment="1">
      <alignment horizontal="right"/>
    </xf>
    <xf numFmtId="165" fontId="5" fillId="0" borderId="0" xfId="0" applyNumberFormat="1" applyFont="1"/>
    <xf numFmtId="0" fontId="10" fillId="0" borderId="0" xfId="0" applyFont="1" applyAlignment="1">
      <alignment horizontal="center"/>
    </xf>
    <xf numFmtId="0" fontId="11" fillId="0" borderId="0" xfId="0" applyFont="1"/>
    <xf numFmtId="0" fontId="12" fillId="0" borderId="0" xfId="0" applyFont="1"/>
    <xf numFmtId="0" fontId="10" fillId="0" borderId="0" xfId="0" applyFont="1"/>
    <xf numFmtId="0" fontId="6" fillId="0" borderId="0" xfId="0" applyFont="1" applyAlignment="1">
      <alignment horizontal="center"/>
    </xf>
    <xf numFmtId="0" fontId="3" fillId="0" borderId="0" xfId="0" applyFont="1" applyAlignment="1">
      <alignment horizontal="center"/>
    </xf>
    <xf numFmtId="0" fontId="6" fillId="4" borderId="0" xfId="0" applyFont="1" applyFill="1"/>
    <xf numFmtId="3" fontId="6" fillId="4" borderId="0" xfId="0" applyNumberFormat="1" applyFont="1" applyFill="1" applyAlignment="1">
      <alignment horizontal="right"/>
    </xf>
    <xf numFmtId="0" fontId="0" fillId="0" borderId="0" xfId="0" applyAlignment="1">
      <alignment horizontal="left"/>
    </xf>
    <xf numFmtId="0" fontId="4" fillId="0" borderId="0" xfId="0" applyFont="1" applyAlignment="1">
      <alignment horizontal="left"/>
    </xf>
    <xf numFmtId="0" fontId="5" fillId="0" borderId="0" xfId="0" applyFont="1" applyAlignment="1">
      <alignment horizontal="left"/>
    </xf>
    <xf numFmtId="0" fontId="14" fillId="3" borderId="0" xfId="3" applyFont="1" applyFill="1"/>
    <xf numFmtId="165" fontId="5" fillId="3" borderId="0" xfId="2" applyNumberFormat="1" applyFont="1" applyFill="1" applyBorder="1"/>
    <xf numFmtId="166" fontId="5" fillId="3" borderId="0" xfId="2" applyNumberFormat="1" applyFont="1" applyFill="1" applyBorder="1"/>
    <xf numFmtId="3" fontId="5" fillId="0" borderId="0" xfId="0" applyNumberFormat="1" applyFont="1"/>
    <xf numFmtId="0" fontId="15" fillId="3" borderId="0" xfId="3" applyFont="1" applyFill="1"/>
    <xf numFmtId="165" fontId="6" fillId="0" borderId="0" xfId="2" applyNumberFormat="1" applyFont="1" applyFill="1" applyBorder="1"/>
    <xf numFmtId="165" fontId="6" fillId="3" borderId="0" xfId="2" applyNumberFormat="1" applyFont="1" applyFill="1" applyBorder="1"/>
    <xf numFmtId="0" fontId="15" fillId="3" borderId="0" xfId="3" applyFont="1" applyFill="1" applyAlignment="1">
      <alignment horizontal="left"/>
    </xf>
    <xf numFmtId="0" fontId="6" fillId="0" borderId="0" xfId="0" applyFont="1" applyAlignment="1">
      <alignment horizontal="left"/>
    </xf>
    <xf numFmtId="165" fontId="0" fillId="0" borderId="0" xfId="0" applyNumberFormat="1"/>
    <xf numFmtId="0" fontId="3" fillId="3" borderId="0" xfId="0" applyFont="1" applyFill="1" applyAlignment="1">
      <alignment horizontal="center"/>
    </xf>
    <xf numFmtId="0" fontId="3" fillId="3" borderId="0" xfId="0" applyFont="1" applyFill="1"/>
    <xf numFmtId="0" fontId="5" fillId="3" borderId="0" xfId="0" applyFont="1" applyFill="1"/>
    <xf numFmtId="3" fontId="5" fillId="3" borderId="0" xfId="0" applyNumberFormat="1" applyFont="1" applyFill="1" applyAlignment="1">
      <alignment horizontal="right"/>
    </xf>
    <xf numFmtId="0" fontId="18" fillId="0" borderId="0" xfId="0" applyFont="1" applyAlignment="1">
      <alignment horizontal="left"/>
    </xf>
    <xf numFmtId="0" fontId="17" fillId="2" borderId="0" xfId="0" quotePrefix="1" applyFont="1" applyFill="1"/>
    <xf numFmtId="0" fontId="17" fillId="2" borderId="0" xfId="0" quotePrefix="1" applyFont="1" applyFill="1" applyAlignment="1">
      <alignment horizontal="right"/>
    </xf>
    <xf numFmtId="165" fontId="5" fillId="0" borderId="0" xfId="4" applyNumberFormat="1" applyFont="1" applyBorder="1"/>
    <xf numFmtId="0" fontId="15" fillId="4" borderId="0" xfId="3" applyFont="1" applyFill="1"/>
    <xf numFmtId="165" fontId="6" fillId="4" borderId="0" xfId="2" applyNumberFormat="1" applyFont="1" applyFill="1" applyBorder="1"/>
    <xf numFmtId="165" fontId="6" fillId="5" borderId="0" xfId="2" applyNumberFormat="1" applyFont="1" applyFill="1" applyBorder="1"/>
    <xf numFmtId="3" fontId="6" fillId="4" borderId="0" xfId="0" applyNumberFormat="1" applyFont="1" applyFill="1" applyAlignment="1">
      <alignment horizontal="left"/>
    </xf>
    <xf numFmtId="0" fontId="2" fillId="3" borderId="0" xfId="0" applyFont="1" applyFill="1"/>
    <xf numFmtId="0" fontId="17" fillId="3" borderId="0" xfId="0" quotePrefix="1" applyFont="1" applyFill="1"/>
    <xf numFmtId="0" fontId="0" fillId="3" borderId="0" xfId="0" applyFill="1"/>
    <xf numFmtId="0" fontId="17" fillId="2" borderId="0" xfId="0" quotePrefix="1" applyFont="1" applyFill="1" applyAlignment="1">
      <alignment horizontal="left"/>
    </xf>
    <xf numFmtId="0" fontId="10" fillId="3" borderId="0" xfId="0" applyFont="1" applyFill="1" applyAlignment="1">
      <alignment horizontal="center"/>
    </xf>
    <xf numFmtId="0" fontId="6" fillId="3" borderId="0" xfId="0" applyFont="1" applyFill="1" applyAlignment="1">
      <alignment horizontal="left"/>
    </xf>
    <xf numFmtId="0" fontId="6" fillId="3" borderId="0" xfId="0" applyFont="1" applyFill="1" applyAlignment="1">
      <alignment horizontal="center"/>
    </xf>
    <xf numFmtId="165" fontId="0" fillId="3" borderId="0" xfId="0" applyNumberFormat="1" applyFill="1"/>
    <xf numFmtId="165" fontId="16" fillId="3" borderId="0" xfId="2" applyNumberFormat="1" applyFont="1" applyFill="1" applyBorder="1"/>
    <xf numFmtId="3" fontId="6" fillId="3" borderId="0" xfId="0" applyNumberFormat="1" applyFont="1" applyFill="1" applyAlignment="1">
      <alignment horizontal="right"/>
    </xf>
    <xf numFmtId="3" fontId="0" fillId="3" borderId="0" xfId="0" applyNumberFormat="1" applyFill="1"/>
    <xf numFmtId="167" fontId="0" fillId="0" borderId="0" xfId="0" applyNumberFormat="1"/>
    <xf numFmtId="0" fontId="17" fillId="3" borderId="0" xfId="0" quotePrefix="1" applyFont="1" applyFill="1" applyAlignment="1">
      <alignment horizontal="right"/>
    </xf>
    <xf numFmtId="0" fontId="18" fillId="0" borderId="0" xfId="0" applyFont="1"/>
    <xf numFmtId="0" fontId="4" fillId="0" borderId="0" xfId="0" applyFont="1" applyAlignment="1">
      <alignment horizontal="center"/>
    </xf>
    <xf numFmtId="0" fontId="19" fillId="0" borderId="0" xfId="0" applyFont="1"/>
    <xf numFmtId="165" fontId="19" fillId="0" borderId="0" xfId="0" applyNumberFormat="1" applyFont="1"/>
    <xf numFmtId="2" fontId="5" fillId="0" borderId="0" xfId="0" applyNumberFormat="1" applyFont="1"/>
    <xf numFmtId="0" fontId="15" fillId="0" borderId="0" xfId="3" applyFont="1"/>
    <xf numFmtId="0" fontId="14" fillId="0" borderId="0" xfId="3" applyFont="1"/>
    <xf numFmtId="0" fontId="5" fillId="0" borderId="0" xfId="0" quotePrefix="1" applyFont="1"/>
    <xf numFmtId="9" fontId="0" fillId="0" borderId="0" xfId="4" applyFont="1"/>
    <xf numFmtId="165" fontId="3" fillId="0" borderId="0" xfId="0" applyNumberFormat="1" applyFont="1"/>
    <xf numFmtId="165" fontId="5" fillId="0" borderId="0" xfId="2" applyNumberFormat="1" applyFont="1" applyFill="1" applyBorder="1"/>
    <xf numFmtId="168" fontId="0" fillId="0" borderId="0" xfId="4" applyNumberFormat="1" applyFont="1"/>
    <xf numFmtId="165" fontId="20" fillId="3" borderId="0" xfId="2" applyNumberFormat="1" applyFont="1" applyFill="1" applyBorder="1"/>
    <xf numFmtId="165" fontId="6" fillId="0" borderId="0" xfId="0" applyNumberFormat="1" applyFont="1" applyAlignment="1">
      <alignment horizontal="center"/>
    </xf>
    <xf numFmtId="165" fontId="4" fillId="0" borderId="0" xfId="0" applyNumberFormat="1" applyFont="1"/>
    <xf numFmtId="3" fontId="5" fillId="3" borderId="0" xfId="0" applyNumberFormat="1" applyFont="1" applyFill="1"/>
    <xf numFmtId="169" fontId="0" fillId="0" borderId="0" xfId="0" applyNumberFormat="1"/>
    <xf numFmtId="0" fontId="5"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0" xfId="0"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5" fillId="0" borderId="9" xfId="0" applyFont="1"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4" fontId="0" fillId="0" borderId="0" xfId="0" applyNumberFormat="1"/>
  </cellXfs>
  <cellStyles count="6">
    <cellStyle name="Comma" xfId="2" builtinId="3"/>
    <cellStyle name="Comma 2" xfId="5" xr:uid="{816C2865-03B2-403C-8EEE-ABB056E5A337}"/>
    <cellStyle name="Comma 7" xfId="1" xr:uid="{C2DB8A3B-B689-4911-977A-86362F356D00}"/>
    <cellStyle name="Normal" xfId="0" builtinId="0"/>
    <cellStyle name="Normal 4" xfId="3" xr:uid="{AC7A327C-8A5A-4ECB-886C-EB9B262BE76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3"/>
  <sheetViews>
    <sheetView showGridLines="0" workbookViewId="0">
      <pane xSplit="1" topLeftCell="H1" activePane="topRight" state="frozen"/>
      <selection pane="topRight" activeCell="U38" sqref="U38"/>
    </sheetView>
  </sheetViews>
  <sheetFormatPr defaultColWidth="8.85546875" defaultRowHeight="15" x14ac:dyDescent="0.25"/>
  <cols>
    <col min="1" max="1" width="55.28515625" bestFit="1" customWidth="1"/>
    <col min="2" max="4" width="10.140625" bestFit="1" customWidth="1"/>
    <col min="5" max="10" width="10.7109375" bestFit="1" customWidth="1"/>
    <col min="11" max="15" width="10.7109375" customWidth="1"/>
    <col min="17" max="20" width="10.7109375" bestFit="1" customWidth="1"/>
    <col min="21" max="23" width="12.85546875" bestFit="1" customWidth="1"/>
    <col min="24" max="24" width="9.42578125" bestFit="1" customWidth="1"/>
    <col min="25" max="26" width="12.28515625" bestFit="1" customWidth="1"/>
    <col min="27" max="30" width="9.42578125" bestFit="1" customWidth="1"/>
    <col min="31" max="31" width="12.28515625" bestFit="1" customWidth="1"/>
    <col min="32" max="32" width="12.85546875" bestFit="1" customWidth="1"/>
    <col min="33" max="33" width="9.42578125" bestFit="1" customWidth="1"/>
  </cols>
  <sheetData>
    <row r="1" spans="1:33" s="3" customFormat="1" ht="23.25" x14ac:dyDescent="0.35">
      <c r="A1" s="36" t="s">
        <v>0</v>
      </c>
      <c r="B1" s="2"/>
      <c r="C1" s="2"/>
      <c r="D1" s="2"/>
      <c r="E1" s="2"/>
      <c r="F1" s="2"/>
      <c r="G1" s="2"/>
      <c r="H1" s="2"/>
      <c r="I1" s="2"/>
      <c r="J1" s="2"/>
      <c r="K1" s="2"/>
      <c r="L1" s="2"/>
      <c r="M1" s="2"/>
      <c r="N1" s="2"/>
      <c r="O1" s="2"/>
      <c r="Q1" s="2"/>
      <c r="R1" s="2"/>
      <c r="U1"/>
    </row>
    <row r="2" spans="1:33" s="3" customFormat="1" ht="15.75" x14ac:dyDescent="0.25">
      <c r="U2"/>
    </row>
    <row r="3" spans="1:33" s="3" customFormat="1" ht="15.75" x14ac:dyDescent="0.25">
      <c r="A3" s="3" t="s">
        <v>1</v>
      </c>
      <c r="U3"/>
    </row>
    <row r="4" spans="1:33" s="3" customFormat="1" ht="15.75" x14ac:dyDescent="0.25">
      <c r="A4" s="47" t="s">
        <v>2</v>
      </c>
      <c r="B4" s="38" t="s">
        <v>3</v>
      </c>
      <c r="C4" s="38" t="s">
        <v>4</v>
      </c>
      <c r="D4" s="38" t="s">
        <v>5</v>
      </c>
      <c r="E4" s="38" t="s">
        <v>6</v>
      </c>
      <c r="F4" s="38" t="s">
        <v>7</v>
      </c>
      <c r="G4" s="38" t="s">
        <v>8</v>
      </c>
      <c r="H4" s="38" t="s">
        <v>9</v>
      </c>
      <c r="I4" s="38" t="s">
        <v>10</v>
      </c>
      <c r="J4" s="38" t="s">
        <v>11</v>
      </c>
      <c r="K4" s="38" t="s">
        <v>12</v>
      </c>
      <c r="L4" s="38" t="s">
        <v>13</v>
      </c>
      <c r="M4" s="38" t="s">
        <v>14</v>
      </c>
      <c r="N4" s="38" t="s">
        <v>133</v>
      </c>
      <c r="O4" s="38" t="s">
        <v>135</v>
      </c>
      <c r="Q4" s="38" t="s">
        <v>15</v>
      </c>
      <c r="R4" s="38" t="s">
        <v>16</v>
      </c>
      <c r="S4" s="38" t="s">
        <v>131</v>
      </c>
      <c r="T4" s="38" t="s">
        <v>132</v>
      </c>
      <c r="U4"/>
    </row>
    <row r="5" spans="1:33" s="3" customFormat="1" ht="15.75" x14ac:dyDescent="0.25">
      <c r="A5" s="6" t="s">
        <v>17</v>
      </c>
      <c r="B5" s="5"/>
      <c r="C5" s="5"/>
      <c r="D5" s="5"/>
      <c r="E5" s="5"/>
      <c r="F5" s="5"/>
      <c r="G5" s="5"/>
      <c r="H5" s="5"/>
      <c r="I5" s="5"/>
      <c r="J5" s="5"/>
      <c r="K5" s="5"/>
      <c r="L5" s="5"/>
      <c r="M5" s="5"/>
      <c r="N5" s="5"/>
      <c r="O5" s="5"/>
      <c r="Q5" s="5"/>
      <c r="R5" s="5"/>
      <c r="U5"/>
    </row>
    <row r="6" spans="1:33" s="5" customFormat="1" ht="15.75" x14ac:dyDescent="0.25">
      <c r="A6" s="22" t="s">
        <v>18</v>
      </c>
      <c r="B6" s="23">
        <v>1131822.7287913107</v>
      </c>
      <c r="C6" s="23">
        <v>1130225.6343077207</v>
      </c>
      <c r="D6" s="23">
        <v>1229035.5786471951</v>
      </c>
      <c r="E6" s="23">
        <v>1422656.477071031</v>
      </c>
      <c r="F6" s="23">
        <v>1332672.1618586655</v>
      </c>
      <c r="G6" s="23">
        <v>1556999.8349996484</v>
      </c>
      <c r="H6" s="23">
        <v>1596632.9244334805</v>
      </c>
      <c r="I6" s="23">
        <v>1795821.405262416</v>
      </c>
      <c r="J6" s="23">
        <v>1671516.078994107</v>
      </c>
      <c r="K6" s="23">
        <v>1816067.7934507539</v>
      </c>
      <c r="L6" s="23">
        <v>1657743.6067114417</v>
      </c>
      <c r="M6" s="23">
        <v>1848479.6901758306</v>
      </c>
      <c r="N6" s="23">
        <v>1650500.1769298317</v>
      </c>
      <c r="O6" s="23">
        <v>1758302.4034535566</v>
      </c>
      <c r="P6" s="39"/>
      <c r="Q6" s="23">
        <v>4913740.4188172575</v>
      </c>
      <c r="R6" s="23">
        <v>6282126.3265542109</v>
      </c>
      <c r="S6" s="23">
        <v>6993807.1693321327</v>
      </c>
      <c r="T6" s="23">
        <v>3408802.5803833883</v>
      </c>
      <c r="U6" s="31"/>
      <c r="V6" s="3"/>
      <c r="W6" s="10"/>
      <c r="X6" s="10"/>
      <c r="Y6" s="10"/>
      <c r="AA6" s="10"/>
      <c r="AB6" s="10"/>
      <c r="AC6" s="10"/>
      <c r="AE6" s="10"/>
      <c r="AF6" s="10"/>
      <c r="AG6" s="10"/>
    </row>
    <row r="7" spans="1:33" s="5" customFormat="1" ht="15.75" x14ac:dyDescent="0.25">
      <c r="A7" s="22" t="s">
        <v>19</v>
      </c>
      <c r="B7" s="23">
        <f t="shared" ref="B7:G7" si="0">B8-B6</f>
        <v>-847494.96663901093</v>
      </c>
      <c r="C7" s="23">
        <f t="shared" si="0"/>
        <v>-855603.75226939749</v>
      </c>
      <c r="D7" s="23">
        <f t="shared" si="0"/>
        <v>-959150.83797791484</v>
      </c>
      <c r="E7" s="23">
        <f t="shared" si="0"/>
        <v>-1113216.0798008454</v>
      </c>
      <c r="F7" s="23">
        <f t="shared" si="0"/>
        <v>-1023939.4667080827</v>
      </c>
      <c r="G7" s="23">
        <f t="shared" si="0"/>
        <v>-1219630.3702347891</v>
      </c>
      <c r="H7" s="23">
        <f>H8-H6</f>
        <v>-1279899.2776161595</v>
      </c>
      <c r="I7" s="23">
        <v>-1410972.1011290499</v>
      </c>
      <c r="J7" s="23">
        <v>-1315964.5907422605</v>
      </c>
      <c r="K7" s="23">
        <v>-1436916.4877465498</v>
      </c>
      <c r="L7" s="23">
        <v>-1300915.2694691436</v>
      </c>
      <c r="M7" s="23">
        <v>-1412370.1490124492</v>
      </c>
      <c r="N7" s="23">
        <v>-1241191.8294916339</v>
      </c>
      <c r="O7" s="23">
        <v>-1335916.9785210376</v>
      </c>
      <c r="P7" s="39"/>
      <c r="Q7" s="23">
        <f>Q8-Q6</f>
        <v>-3775465.6366871679</v>
      </c>
      <c r="R7" s="23">
        <v>-4934441.2156880815</v>
      </c>
      <c r="S7" s="23">
        <v>-5466166.496970403</v>
      </c>
      <c r="T7" s="23">
        <v>-2577108.8080126713</v>
      </c>
      <c r="U7" s="31"/>
      <c r="V7" s="3"/>
      <c r="W7" s="10"/>
      <c r="X7" s="10"/>
      <c r="Y7" s="10"/>
      <c r="AA7" s="10"/>
      <c r="AB7" s="10"/>
      <c r="AC7" s="10"/>
      <c r="AE7" s="10"/>
      <c r="AF7" s="10"/>
      <c r="AG7" s="10"/>
    </row>
    <row r="8" spans="1:33" s="5" customFormat="1" ht="15.75" x14ac:dyDescent="0.25">
      <c r="A8" s="40" t="s">
        <v>20</v>
      </c>
      <c r="B8" s="41">
        <v>284327.76215229969</v>
      </c>
      <c r="C8" s="41">
        <v>274621.88203832327</v>
      </c>
      <c r="D8" s="41">
        <v>269884.74066928023</v>
      </c>
      <c r="E8" s="41">
        <v>309440.3972701857</v>
      </c>
      <c r="F8" s="41">
        <v>308732.69515058288</v>
      </c>
      <c r="G8" s="41">
        <v>337369.46476485929</v>
      </c>
      <c r="H8" s="41">
        <v>316733.64681732084</v>
      </c>
      <c r="I8" s="41">
        <v>384849.30413336615</v>
      </c>
      <c r="J8" s="41">
        <v>355551.48825184657</v>
      </c>
      <c r="K8" s="41">
        <v>379151.30570420407</v>
      </c>
      <c r="L8" s="41">
        <v>356828.33724229818</v>
      </c>
      <c r="M8" s="41">
        <v>436109.54116338136</v>
      </c>
      <c r="N8" s="41">
        <v>409308.34743819787</v>
      </c>
      <c r="O8" s="41">
        <f>SUM(O6:O7)</f>
        <v>422385.42493251897</v>
      </c>
      <c r="P8" s="39"/>
      <c r="Q8" s="41">
        <v>1138274.7821300894</v>
      </c>
      <c r="R8" s="41">
        <v>1347685.1108661292</v>
      </c>
      <c r="S8" s="41">
        <v>1527640.6723617304</v>
      </c>
      <c r="T8" s="41">
        <f>SUM(T6:T7)</f>
        <v>831693.77237071702</v>
      </c>
      <c r="U8" s="31"/>
      <c r="V8" s="3"/>
      <c r="W8" s="10"/>
      <c r="X8" s="10"/>
      <c r="Y8" s="10"/>
      <c r="AA8" s="10"/>
      <c r="AB8" s="10"/>
      <c r="AC8" s="10"/>
      <c r="AE8" s="10"/>
      <c r="AF8" s="10"/>
      <c r="AG8" s="10"/>
    </row>
    <row r="9" spans="1:33" s="5" customFormat="1" ht="15.75" x14ac:dyDescent="0.25">
      <c r="B9" s="9"/>
      <c r="C9" s="9"/>
      <c r="D9" s="9"/>
      <c r="E9" s="9"/>
      <c r="F9" s="9"/>
      <c r="G9" s="9"/>
      <c r="H9" s="9"/>
      <c r="I9" s="9"/>
      <c r="J9" s="9"/>
      <c r="K9" s="9"/>
      <c r="L9" s="9"/>
      <c r="M9" s="9"/>
      <c r="N9" s="9"/>
      <c r="O9" s="9"/>
      <c r="P9" s="39"/>
      <c r="Q9" s="9"/>
      <c r="R9" s="9"/>
      <c r="S9" s="9"/>
      <c r="T9" s="9"/>
      <c r="U9"/>
      <c r="V9" s="3"/>
      <c r="W9" s="10"/>
    </row>
    <row r="10" spans="1:33" s="5" customFormat="1" ht="15.75" x14ac:dyDescent="0.25">
      <c r="A10" s="22" t="s">
        <v>21</v>
      </c>
      <c r="B10" s="24">
        <v>-103939.7867479758</v>
      </c>
      <c r="C10" s="24">
        <v>-95840.258898967295</v>
      </c>
      <c r="D10" s="24">
        <v>-96212.933264858759</v>
      </c>
      <c r="E10" s="24">
        <v>-108220.40702545825</v>
      </c>
      <c r="F10" s="24">
        <v>-114699.64343735523</v>
      </c>
      <c r="G10" s="24">
        <v>-119710.51867222984</v>
      </c>
      <c r="H10" s="24">
        <v>-105432.0774111264</v>
      </c>
      <c r="I10" s="24">
        <v>-124313.21572550638</v>
      </c>
      <c r="J10" s="24">
        <v>-121012.39517481352</v>
      </c>
      <c r="K10" s="24">
        <v>-127535.90354274493</v>
      </c>
      <c r="L10" s="24">
        <v>-117602.72505955322</v>
      </c>
      <c r="M10" s="24">
        <v>-133761.17648763879</v>
      </c>
      <c r="N10" s="24">
        <v>-134806.94817718441</v>
      </c>
      <c r="O10" s="24">
        <v>-129940.02784305817</v>
      </c>
      <c r="P10" s="39"/>
      <c r="Q10" s="24">
        <v>-404213.38593726017</v>
      </c>
      <c r="R10" s="24">
        <v>-464155.4552462179</v>
      </c>
      <c r="S10" s="24">
        <v>-499912.20026475046</v>
      </c>
      <c r="T10" s="24">
        <v>-264746.97602024255</v>
      </c>
      <c r="U10" s="31"/>
      <c r="V10" s="3"/>
      <c r="W10" s="10"/>
      <c r="X10" s="10"/>
      <c r="Y10" s="10"/>
      <c r="AA10" s="10"/>
      <c r="AB10" s="10"/>
      <c r="AC10" s="10"/>
      <c r="AE10" s="10"/>
      <c r="AF10" s="10"/>
      <c r="AG10" s="10"/>
    </row>
    <row r="11" spans="1:33" s="5" customFormat="1" ht="15.75" x14ac:dyDescent="0.25">
      <c r="A11" s="22" t="s">
        <v>22</v>
      </c>
      <c r="B11" s="24">
        <v>-54534.049943757993</v>
      </c>
      <c r="C11" s="24">
        <v>-68131.258735702097</v>
      </c>
      <c r="D11" s="24">
        <v>-57223.665664951033</v>
      </c>
      <c r="E11" s="24">
        <v>-68654.2896555755</v>
      </c>
      <c r="F11" s="24">
        <v>-63744.746984170197</v>
      </c>
      <c r="G11" s="24">
        <v>-62853.989632296165</v>
      </c>
      <c r="H11" s="24">
        <v>-64261.656097648614</v>
      </c>
      <c r="I11" s="24">
        <v>-79547.926196503147</v>
      </c>
      <c r="J11" s="24">
        <v>-76095.492346412997</v>
      </c>
      <c r="K11" s="24">
        <v>-71861.189218852174</v>
      </c>
      <c r="L11" s="24">
        <v>-72798.589648116555</v>
      </c>
      <c r="M11" s="24">
        <v>-89003.666610427535</v>
      </c>
      <c r="N11" s="24">
        <v>-76791.435336346389</v>
      </c>
      <c r="O11" s="24">
        <v>-80088.223573536539</v>
      </c>
      <c r="P11" s="39"/>
      <c r="Q11" s="24">
        <v>-248543.26399998655</v>
      </c>
      <c r="R11" s="24">
        <v>-270408.31891061831</v>
      </c>
      <c r="S11" s="24">
        <v>-309758.93782380928</v>
      </c>
      <c r="T11" s="24">
        <v>-156879.65890988288</v>
      </c>
      <c r="U11" s="31"/>
      <c r="V11" s="3"/>
      <c r="W11" s="10"/>
      <c r="X11" s="10"/>
      <c r="Y11" s="10"/>
      <c r="AA11" s="10"/>
      <c r="AB11" s="10"/>
      <c r="AC11" s="10"/>
      <c r="AE11" s="10"/>
      <c r="AF11" s="10"/>
      <c r="AG11" s="10"/>
    </row>
    <row r="12" spans="1:33" s="5" customFormat="1" ht="15.75" x14ac:dyDescent="0.25">
      <c r="A12" s="40" t="s">
        <v>23</v>
      </c>
      <c r="B12" s="41">
        <v>125853.92546056586</v>
      </c>
      <c r="C12" s="41">
        <v>110650.36440365389</v>
      </c>
      <c r="D12" s="41">
        <v>116448.14173947039</v>
      </c>
      <c r="E12" s="41">
        <v>132565.70058915205</v>
      </c>
      <c r="F12" s="41">
        <v>130288.30472905742</v>
      </c>
      <c r="G12" s="41">
        <v>154804.95646033323</v>
      </c>
      <c r="H12" s="41">
        <v>147039.9133085458</v>
      </c>
      <c r="I12" s="41">
        <v>180988.16221135671</v>
      </c>
      <c r="J12" s="41">
        <v>158443.60073062044</v>
      </c>
      <c r="K12" s="41">
        <v>179754.21294260724</v>
      </c>
      <c r="L12" s="41">
        <v>166427.02253462889</v>
      </c>
      <c r="M12" s="41">
        <v>213344.69806531488</v>
      </c>
      <c r="N12" s="41">
        <v>197709.9639246671</v>
      </c>
      <c r="O12" s="41">
        <v>212357.17351592425</v>
      </c>
      <c r="P12" s="39"/>
      <c r="Q12" s="41">
        <v>485518.1321928426</v>
      </c>
      <c r="R12" s="41">
        <v>613121.3367092933</v>
      </c>
      <c r="S12" s="41">
        <v>717969.53427317145</v>
      </c>
      <c r="T12" s="41">
        <f>T8+T10+T11</f>
        <v>410067.13744059158</v>
      </c>
      <c r="U12" s="31"/>
      <c r="V12" s="3"/>
      <c r="W12" s="10"/>
      <c r="X12" s="10"/>
      <c r="Y12" s="10"/>
      <c r="AA12" s="10"/>
      <c r="AB12" s="10"/>
      <c r="AC12" s="10"/>
      <c r="AE12" s="10"/>
      <c r="AF12" s="10"/>
      <c r="AG12" s="10"/>
    </row>
    <row r="13" spans="1:33" s="5" customFormat="1" ht="15.75" x14ac:dyDescent="0.25">
      <c r="B13" s="9"/>
      <c r="C13" s="9"/>
      <c r="D13" s="9"/>
      <c r="E13" s="9"/>
      <c r="F13" s="9"/>
      <c r="G13" s="9"/>
      <c r="H13" s="9"/>
      <c r="I13" s="9"/>
      <c r="J13" s="9"/>
      <c r="K13" s="9"/>
      <c r="L13" s="9"/>
      <c r="M13" s="9"/>
      <c r="N13" s="9"/>
      <c r="O13" s="9"/>
      <c r="P13" s="39"/>
      <c r="Q13" s="9"/>
      <c r="R13" s="9"/>
      <c r="S13" s="9"/>
      <c r="T13" s="9"/>
      <c r="U13"/>
      <c r="V13" s="3"/>
      <c r="W13" s="10"/>
    </row>
    <row r="14" spans="1:33" s="5" customFormat="1" ht="15.75" x14ac:dyDescent="0.25">
      <c r="A14" s="22" t="s">
        <v>24</v>
      </c>
      <c r="B14" s="23">
        <f t="shared" ref="B14:G14" si="1">B17-B15-B16</f>
        <v>-7492.054482895569</v>
      </c>
      <c r="C14" s="23">
        <f t="shared" si="1"/>
        <v>-11243.206906307001</v>
      </c>
      <c r="D14" s="23">
        <f t="shared" si="1"/>
        <v>-14538.801208198996</v>
      </c>
      <c r="E14" s="23">
        <f t="shared" si="1"/>
        <v>-38514.494072058995</v>
      </c>
      <c r="F14" s="23">
        <f t="shared" si="1"/>
        <v>-3647.7957597300024</v>
      </c>
      <c r="G14" s="23">
        <f t="shared" si="1"/>
        <v>-5822.4206094169986</v>
      </c>
      <c r="H14" s="23">
        <f>H17-H15-H16</f>
        <v>-1558.2295116410023</v>
      </c>
      <c r="I14" s="23">
        <v>-17985.344964097003</v>
      </c>
      <c r="J14" s="23">
        <v>-2222.8578767735999</v>
      </c>
      <c r="K14" s="23">
        <v>-4837.709993902</v>
      </c>
      <c r="L14" s="23">
        <v>-8904.2225544600005</v>
      </c>
      <c r="M14" s="23">
        <v>-22640.658696922997</v>
      </c>
      <c r="N14" s="23">
        <v>-627.0811442559999</v>
      </c>
      <c r="O14" s="23">
        <v>407.82020169799983</v>
      </c>
      <c r="P14" s="39"/>
      <c r="Q14" s="23">
        <f>Q17-Q15-Q16</f>
        <v>-71788.556669460639</v>
      </c>
      <c r="R14" s="23">
        <v>-29013.790844885003</v>
      </c>
      <c r="S14" s="23">
        <v>-38605.449122058599</v>
      </c>
      <c r="T14" s="23">
        <v>-219.26094255800018</v>
      </c>
      <c r="U14" s="31"/>
      <c r="V14" s="3"/>
      <c r="W14" s="10"/>
      <c r="X14" s="10"/>
      <c r="Y14" s="10"/>
      <c r="AA14" s="10"/>
      <c r="AB14" s="10"/>
      <c r="AC14" s="10"/>
      <c r="AE14" s="10"/>
      <c r="AF14" s="10"/>
      <c r="AG14" s="10"/>
    </row>
    <row r="15" spans="1:33" s="5" customFormat="1" ht="15.75" x14ac:dyDescent="0.25">
      <c r="A15" s="22" t="s">
        <v>25</v>
      </c>
      <c r="B15" s="23">
        <v>-13844.67768076</v>
      </c>
      <c r="C15" s="23">
        <v>-7375.8424600000017</v>
      </c>
      <c r="D15" s="23">
        <v>-12721.261109999998</v>
      </c>
      <c r="E15" s="23">
        <v>-9689.4273900000007</v>
      </c>
      <c r="F15" s="23">
        <v>-7435.9017199999998</v>
      </c>
      <c r="G15" s="23">
        <v>-40110.871609500005</v>
      </c>
      <c r="H15" s="23">
        <v>-24758.64402</v>
      </c>
      <c r="I15" s="23">
        <v>-25871.267739999999</v>
      </c>
      <c r="J15" s="23">
        <v>-13722.209084189999</v>
      </c>
      <c r="K15" s="23">
        <v>-5191.3454259999999</v>
      </c>
      <c r="L15" s="23">
        <v>-15374.200739999998</v>
      </c>
      <c r="M15" s="23">
        <v>-7706.4400304000019</v>
      </c>
      <c r="N15" s="23">
        <v>1249.9055826000003</v>
      </c>
      <c r="O15" s="23">
        <v>-19613.035021000003</v>
      </c>
      <c r="P15" s="39"/>
      <c r="Q15" s="23">
        <v>-43631.20864076</v>
      </c>
      <c r="R15" s="23">
        <v>-98176.685089499995</v>
      </c>
      <c r="S15" s="23">
        <v>-41994.19528059</v>
      </c>
      <c r="T15" s="23">
        <v>-18363.129438399999</v>
      </c>
      <c r="U15" s="31"/>
      <c r="V15" s="3"/>
      <c r="W15" s="10"/>
      <c r="X15" s="10"/>
      <c r="Y15" s="10"/>
      <c r="AA15" s="10"/>
      <c r="AB15" s="10"/>
      <c r="AC15" s="10"/>
      <c r="AE15" s="10"/>
      <c r="AF15" s="10"/>
      <c r="AG15" s="10"/>
    </row>
    <row r="16" spans="1:33" s="5" customFormat="1" ht="15.75" x14ac:dyDescent="0.25">
      <c r="A16" s="22" t="s">
        <v>26</v>
      </c>
      <c r="B16" s="23">
        <v>-6222.2014066000002</v>
      </c>
      <c r="C16" s="23">
        <v>-9508.2310663239987</v>
      </c>
      <c r="D16" s="23">
        <v>-1946.2806212150003</v>
      </c>
      <c r="E16" s="23">
        <v>-13647.426696230003</v>
      </c>
      <c r="F16" s="23">
        <v>-2242.2924891019998</v>
      </c>
      <c r="G16" s="23">
        <v>-2523.6434540659998</v>
      </c>
      <c r="H16" s="23">
        <v>-790.76944204800031</v>
      </c>
      <c r="I16" s="23">
        <v>-2521.4939950630001</v>
      </c>
      <c r="J16" s="23">
        <v>-2746.440386319</v>
      </c>
      <c r="K16" s="23">
        <v>-1905.1851046620002</v>
      </c>
      <c r="L16" s="23">
        <v>-13231.971161349999</v>
      </c>
      <c r="M16" s="23">
        <v>-20829.019366941426</v>
      </c>
      <c r="N16" s="23">
        <v>-11404.582129622002</v>
      </c>
      <c r="O16" s="23">
        <v>-28139.585967218001</v>
      </c>
      <c r="P16" s="39"/>
      <c r="Q16" s="23">
        <v>-31324.139790369009</v>
      </c>
      <c r="R16" s="23">
        <v>-8078.1993802789993</v>
      </c>
      <c r="S16" s="23">
        <v>-38712.61601927242</v>
      </c>
      <c r="T16" s="23">
        <v>-39544.168096840018</v>
      </c>
      <c r="U16" s="31"/>
      <c r="V16" s="3"/>
      <c r="W16" s="10"/>
      <c r="X16" s="10"/>
      <c r="Y16" s="10"/>
      <c r="AA16" s="10"/>
      <c r="AB16" s="10"/>
      <c r="AC16" s="10"/>
      <c r="AE16" s="10"/>
      <c r="AF16" s="10"/>
      <c r="AG16" s="10"/>
    </row>
    <row r="17" spans="1:33" s="5" customFormat="1" ht="15.75" x14ac:dyDescent="0.25">
      <c r="A17" s="40" t="s">
        <v>27</v>
      </c>
      <c r="B17" s="41">
        <v>-27558.933570255569</v>
      </c>
      <c r="C17" s="41">
        <v>-28127.280432631</v>
      </c>
      <c r="D17" s="41">
        <v>-29206.342939413997</v>
      </c>
      <c r="E17" s="41">
        <v>-61851.348158289002</v>
      </c>
      <c r="F17" s="41">
        <v>-13325.989968832002</v>
      </c>
      <c r="G17" s="41">
        <v>-48456.935672983003</v>
      </c>
      <c r="H17" s="41">
        <v>-27107.642973689002</v>
      </c>
      <c r="I17" s="41">
        <v>-46378.106699160002</v>
      </c>
      <c r="J17" s="41">
        <f>SUM(J14:J16)</f>
        <v>-18691.507347282597</v>
      </c>
      <c r="K17" s="41">
        <f>SUM(K14:K16)</f>
        <v>-11934.240524564</v>
      </c>
      <c r="L17" s="41">
        <f>SUM(L14:L16)</f>
        <v>-37510.394455809997</v>
      </c>
      <c r="M17" s="41">
        <v>-51176.118094264428</v>
      </c>
      <c r="N17" s="41">
        <f>SUM(N14:N16)</f>
        <v>-10781.757691278002</v>
      </c>
      <c r="O17" s="41">
        <f>SUM(O14:O16)</f>
        <v>-47344.800786520005</v>
      </c>
      <c r="P17" s="39"/>
      <c r="Q17" s="41">
        <v>-146743.90510058965</v>
      </c>
      <c r="R17" s="41">
        <v>-135268.675314664</v>
      </c>
      <c r="S17" s="41">
        <v>-119312.26042192102</v>
      </c>
      <c r="T17" s="41">
        <f>SUM(T14:T16)</f>
        <v>-58126.558477798018</v>
      </c>
      <c r="U17" s="31"/>
      <c r="V17" s="3"/>
      <c r="W17" s="10"/>
      <c r="X17" s="10"/>
      <c r="Y17" s="10"/>
      <c r="AA17" s="10"/>
      <c r="AB17" s="10"/>
      <c r="AC17" s="10"/>
      <c r="AE17" s="10"/>
      <c r="AF17" s="10"/>
      <c r="AG17" s="10"/>
    </row>
    <row r="18" spans="1:33" s="3" customFormat="1" ht="15.75" collapsed="1" x14ac:dyDescent="0.25">
      <c r="A18" s="5"/>
      <c r="B18" s="10"/>
      <c r="C18" s="10"/>
      <c r="D18" s="10"/>
      <c r="E18" s="10"/>
      <c r="F18" s="10"/>
      <c r="G18" s="10"/>
      <c r="H18" s="10"/>
      <c r="I18" s="10"/>
      <c r="J18" s="10"/>
      <c r="K18" s="10"/>
      <c r="L18" s="10"/>
      <c r="M18" s="10"/>
      <c r="N18" s="10"/>
      <c r="O18" s="10"/>
      <c r="P18" s="39"/>
      <c r="Q18" s="10"/>
      <c r="R18" s="10"/>
      <c r="S18" s="10"/>
      <c r="T18" s="10"/>
      <c r="U18"/>
      <c r="W18" s="10"/>
    </row>
    <row r="19" spans="1:33" s="5" customFormat="1" ht="15.75" x14ac:dyDescent="0.25">
      <c r="A19" s="40" t="s">
        <v>28</v>
      </c>
      <c r="B19" s="41">
        <v>98294.991890310455</v>
      </c>
      <c r="C19" s="41">
        <v>82523.083971022599</v>
      </c>
      <c r="D19" s="41">
        <v>87241.798800056349</v>
      </c>
      <c r="E19" s="41">
        <v>70714.352430862506</v>
      </c>
      <c r="F19" s="41">
        <v>116962.31476022524</v>
      </c>
      <c r="G19" s="41">
        <v>106348.02078735062</v>
      </c>
      <c r="H19" s="41">
        <v>119932.27033485709</v>
      </c>
      <c r="I19" s="41">
        <v>134610.05551219618</v>
      </c>
      <c r="J19" s="41">
        <v>139752.0933833374</v>
      </c>
      <c r="K19" s="41">
        <v>167819.97241804301</v>
      </c>
      <c r="L19" s="41">
        <v>128916.62807881813</v>
      </c>
      <c r="M19" s="41">
        <v>162168.57997105044</v>
      </c>
      <c r="N19" s="41">
        <f>N12+N17</f>
        <v>186928.20623338909</v>
      </c>
      <c r="O19" s="41">
        <f>O12+O17</f>
        <v>165012.37272940425</v>
      </c>
      <c r="P19" s="39"/>
      <c r="Q19" s="41">
        <v>338774.22709225328</v>
      </c>
      <c r="R19" s="41">
        <v>477852.66139462893</v>
      </c>
      <c r="S19" s="41">
        <v>598657.27385124902</v>
      </c>
      <c r="T19" s="41">
        <f>T12+T17</f>
        <v>351940.57896279357</v>
      </c>
      <c r="U19" s="31"/>
      <c r="V19" s="3"/>
      <c r="W19" s="10"/>
      <c r="X19" s="10"/>
      <c r="Y19" s="10"/>
      <c r="AA19" s="10"/>
      <c r="AB19" s="10"/>
      <c r="AC19" s="10"/>
      <c r="AE19" s="10"/>
      <c r="AF19" s="10"/>
      <c r="AG19" s="10"/>
    </row>
    <row r="20" spans="1:33" s="3" customFormat="1" ht="15.75" x14ac:dyDescent="0.25">
      <c r="A20" s="6"/>
      <c r="B20" s="10"/>
      <c r="C20" s="10"/>
      <c r="D20" s="10"/>
      <c r="E20" s="10"/>
      <c r="F20" s="10"/>
      <c r="G20" s="10"/>
      <c r="H20" s="10"/>
      <c r="I20" s="10"/>
      <c r="J20" s="10"/>
      <c r="K20" s="10"/>
      <c r="L20" s="10"/>
      <c r="M20" s="10"/>
      <c r="N20" s="10"/>
      <c r="O20" s="10"/>
      <c r="P20" s="39"/>
      <c r="Q20" s="10"/>
      <c r="R20" s="10"/>
      <c r="S20" s="10"/>
      <c r="T20" s="10"/>
      <c r="U20"/>
      <c r="W20" s="10"/>
    </row>
    <row r="21" spans="1:33" s="5" customFormat="1" ht="15.75" x14ac:dyDescent="0.25">
      <c r="A21" s="25" t="s">
        <v>29</v>
      </c>
      <c r="B21" s="23">
        <v>-72988.648933586344</v>
      </c>
      <c r="C21" s="23">
        <v>-73232.538823529118</v>
      </c>
      <c r="D21" s="23">
        <v>-73670.376057749163</v>
      </c>
      <c r="E21" s="23">
        <v>-77093.52359664606</v>
      </c>
      <c r="F21" s="23">
        <v>-77246.020350791732</v>
      </c>
      <c r="G21" s="23">
        <v>-86032.319834855793</v>
      </c>
      <c r="H21" s="23">
        <v>-83460.659322091073</v>
      </c>
      <c r="I21" s="23">
        <v>-90796.276398931659</v>
      </c>
      <c r="J21" s="23">
        <v>-82721.323596237096</v>
      </c>
      <c r="K21" s="23">
        <f>-83542.9370349263</f>
        <v>-83542.937034926304</v>
      </c>
      <c r="L21" s="23">
        <v>-85570.875822724862</v>
      </c>
      <c r="M21" s="23">
        <f>-82353.8554958162+86</f>
        <v>-82267.855495816199</v>
      </c>
      <c r="N21" s="23">
        <v>-92470.270031880616</v>
      </c>
      <c r="O21" s="23">
        <v>-96669.740789952863</v>
      </c>
      <c r="P21" s="39"/>
      <c r="Q21" s="23">
        <v>-296985.08741151099</v>
      </c>
      <c r="R21" s="23">
        <v>-337535.27590667026</v>
      </c>
      <c r="S21" s="23">
        <v>-334102.62665530457</v>
      </c>
      <c r="T21" s="23">
        <v>-189140.01082183345</v>
      </c>
      <c r="U21" s="31"/>
      <c r="V21" s="66"/>
      <c r="W21" s="10"/>
      <c r="X21" s="10"/>
      <c r="Y21" s="10"/>
      <c r="AA21" s="10"/>
      <c r="AB21" s="10"/>
      <c r="AC21" s="10"/>
      <c r="AE21" s="10"/>
      <c r="AF21" s="10"/>
      <c r="AG21" s="10"/>
    </row>
    <row r="22" spans="1:33" s="5" customFormat="1" ht="15.75" x14ac:dyDescent="0.25">
      <c r="A22" s="25" t="s">
        <v>30</v>
      </c>
      <c r="B22" s="23">
        <v>0</v>
      </c>
      <c r="C22" s="23">
        <v>0</v>
      </c>
      <c r="D22" s="23">
        <v>0</v>
      </c>
      <c r="E22" s="23">
        <v>-180360.033</v>
      </c>
      <c r="F22" s="23">
        <v>0</v>
      </c>
      <c r="G22" s="23">
        <v>0</v>
      </c>
      <c r="H22" s="23">
        <v>0</v>
      </c>
      <c r="I22" s="23">
        <v>0</v>
      </c>
      <c r="J22" s="23">
        <v>0</v>
      </c>
      <c r="K22" s="23">
        <v>0</v>
      </c>
      <c r="L22" s="23">
        <v>0</v>
      </c>
      <c r="M22" s="23">
        <v>0</v>
      </c>
      <c r="N22" s="23">
        <v>0</v>
      </c>
      <c r="O22" s="23">
        <v>0</v>
      </c>
      <c r="P22" s="39"/>
      <c r="Q22" s="23">
        <v>-180360.033</v>
      </c>
      <c r="R22" s="23">
        <v>0</v>
      </c>
      <c r="S22" s="23">
        <v>0</v>
      </c>
      <c r="T22" s="23">
        <v>0</v>
      </c>
      <c r="U22" s="31"/>
      <c r="V22" s="66"/>
      <c r="W22" s="10"/>
      <c r="X22" s="10"/>
      <c r="Y22" s="10"/>
      <c r="AA22" s="10"/>
      <c r="AB22" s="10"/>
      <c r="AC22" s="10"/>
      <c r="AE22" s="10"/>
      <c r="AF22" s="10"/>
      <c r="AG22" s="10"/>
    </row>
    <row r="23" spans="1:33" ht="15.75" x14ac:dyDescent="0.25">
      <c r="A23" s="40" t="s">
        <v>31</v>
      </c>
      <c r="B23" s="41">
        <v>25306.34295672386</v>
      </c>
      <c r="C23" s="41">
        <v>9290.5451474935635</v>
      </c>
      <c r="D23" s="41">
        <v>13571.422742307561</v>
      </c>
      <c r="E23" s="41">
        <v>-186739.20416578263</v>
      </c>
      <c r="F23" s="41">
        <v>39716.294409433336</v>
      </c>
      <c r="G23" s="41">
        <v>20315.700952494572</v>
      </c>
      <c r="H23" s="41">
        <v>36471.611012765934</v>
      </c>
      <c r="I23" s="41">
        <v>43813.77911326474</v>
      </c>
      <c r="J23" s="41">
        <v>57030.769787100144</v>
      </c>
      <c r="K23" s="41">
        <f>84277.0353831167</f>
        <v>84277.035383116701</v>
      </c>
      <c r="L23" s="41">
        <v>43345.752256093925</v>
      </c>
      <c r="M23" s="41">
        <f>79814.724475235+86</f>
        <v>79900.724475234994</v>
      </c>
      <c r="N23" s="41">
        <f>N19+N21</f>
        <v>94457.936201508477</v>
      </c>
      <c r="O23" s="41">
        <f>O19+O21+O22</f>
        <v>68342.631939451385</v>
      </c>
      <c r="P23" s="39"/>
      <c r="Q23" s="41">
        <v>-138570.89331925567</v>
      </c>
      <c r="R23" s="41">
        <v>140317.38548795946</v>
      </c>
      <c r="S23" s="41">
        <v>264554.64719594788</v>
      </c>
      <c r="T23" s="41">
        <f>T19+T21+T22</f>
        <v>162800.56814096012</v>
      </c>
      <c r="U23" s="31"/>
      <c r="V23" s="66"/>
      <c r="W23" s="10"/>
      <c r="X23" s="10"/>
      <c r="Y23" s="10"/>
      <c r="Z23" s="5"/>
      <c r="AA23" s="10"/>
      <c r="AB23" s="10"/>
      <c r="AC23" s="10"/>
      <c r="AE23" s="10"/>
      <c r="AF23" s="10"/>
      <c r="AG23" s="10"/>
    </row>
    <row r="24" spans="1:33" s="3" customFormat="1" ht="15.75" x14ac:dyDescent="0.25">
      <c r="A24" s="6"/>
      <c r="B24" s="10"/>
      <c r="C24" s="10"/>
      <c r="D24" s="10"/>
      <c r="E24" s="10"/>
      <c r="F24" s="10"/>
      <c r="G24" s="10"/>
      <c r="H24" s="10"/>
      <c r="I24" s="10"/>
      <c r="J24" s="10"/>
      <c r="K24" s="10"/>
      <c r="L24" s="10"/>
      <c r="M24" s="10"/>
      <c r="N24" s="10"/>
      <c r="O24" s="10"/>
      <c r="P24" s="39"/>
      <c r="Q24" s="10"/>
      <c r="R24" s="10"/>
      <c r="S24" s="10"/>
      <c r="T24" s="10"/>
      <c r="U24"/>
      <c r="W24" s="10"/>
    </row>
    <row r="25" spans="1:33" ht="15.75" x14ac:dyDescent="0.25">
      <c r="A25" s="25" t="s">
        <v>32</v>
      </c>
      <c r="B25" s="23">
        <v>26402.359843045531</v>
      </c>
      <c r="C25" s="23">
        <v>101756.83343199319</v>
      </c>
      <c r="D25" s="23">
        <v>112291.18110142338</v>
      </c>
      <c r="E25" s="23">
        <v>-146223.48715111508</v>
      </c>
      <c r="F25" s="23">
        <v>-32037.003751877881</v>
      </c>
      <c r="G25" s="23">
        <v>-4004.1335604096394</v>
      </c>
      <c r="H25" s="23">
        <v>34693.900669200775</v>
      </c>
      <c r="I25" s="23">
        <v>45666.387637936736</v>
      </c>
      <c r="J25" s="23">
        <v>30804.942944934999</v>
      </c>
      <c r="K25" s="23">
        <v>-523.36747004288441</v>
      </c>
      <c r="L25" s="23">
        <v>-7974.3137003034353</v>
      </c>
      <c r="M25" s="23">
        <v>14370.941037857801</v>
      </c>
      <c r="N25" s="23">
        <v>-7869.4704614923003</v>
      </c>
      <c r="O25" s="23">
        <v>-29311.613531156541</v>
      </c>
      <c r="P25" s="39"/>
      <c r="Q25" s="23">
        <v>94226.88722534712</v>
      </c>
      <c r="R25" s="23">
        <v>44319.150994849922</v>
      </c>
      <c r="S25" s="23">
        <v>36678.202812446478</v>
      </c>
      <c r="T25" s="23">
        <v>-37181.083992648782</v>
      </c>
      <c r="U25" s="31"/>
      <c r="V25" s="66"/>
      <c r="W25" s="10"/>
      <c r="X25" s="10"/>
      <c r="Y25" s="10"/>
      <c r="Z25" s="5"/>
      <c r="AA25" s="10"/>
      <c r="AB25" s="10"/>
      <c r="AC25" s="10"/>
      <c r="AE25" s="10"/>
      <c r="AF25" s="10"/>
      <c r="AG25" s="10"/>
    </row>
    <row r="26" spans="1:33" ht="15.75" x14ac:dyDescent="0.25">
      <c r="A26" s="25" t="s">
        <v>33</v>
      </c>
      <c r="B26" s="23">
        <v>-34452.279093919991</v>
      </c>
      <c r="C26" s="23">
        <v>-41259.662213449003</v>
      </c>
      <c r="D26" s="23">
        <v>-38605.564029435984</v>
      </c>
      <c r="E26" s="23">
        <v>-34035.85422910771</v>
      </c>
      <c r="F26" s="23">
        <v>-38775.349852040992</v>
      </c>
      <c r="G26" s="23">
        <v>-38380.938825972182</v>
      </c>
      <c r="H26" s="23">
        <v>-34860.534429465763</v>
      </c>
      <c r="I26" s="23">
        <v>-27649.775437178516</v>
      </c>
      <c r="J26" s="23">
        <v>-16726.018447823266</v>
      </c>
      <c r="K26" s="23">
        <v>-9475.8254072402051</v>
      </c>
      <c r="L26" s="23">
        <v>-12457.196679446266</v>
      </c>
      <c r="M26" s="23">
        <v>-25437.950937525646</v>
      </c>
      <c r="N26" s="23">
        <v>-26990.087573435881</v>
      </c>
      <c r="O26" s="23">
        <v>-30346.336913959611</v>
      </c>
      <c r="P26" s="39"/>
      <c r="Q26" s="23">
        <v>-148353</v>
      </c>
      <c r="R26" s="23">
        <v>-139666.59854465746</v>
      </c>
      <c r="S26" s="23">
        <v>-64096.991472035385</v>
      </c>
      <c r="T26" s="23">
        <v>-57336.424487395481</v>
      </c>
      <c r="U26" s="31"/>
      <c r="V26" s="66"/>
      <c r="W26" s="10"/>
      <c r="X26" s="10"/>
      <c r="Y26" s="10"/>
      <c r="Z26" s="5"/>
      <c r="AA26" s="10"/>
      <c r="AB26" s="10"/>
      <c r="AC26" s="10"/>
      <c r="AE26" s="10"/>
      <c r="AF26" s="10"/>
      <c r="AG26" s="10"/>
    </row>
    <row r="27" spans="1:33" ht="15.75" x14ac:dyDescent="0.25">
      <c r="A27" s="25" t="s">
        <v>34</v>
      </c>
      <c r="B27" s="23">
        <v>2385.3834212650008</v>
      </c>
      <c r="C27" s="23">
        <v>4788.813037908003</v>
      </c>
      <c r="D27" s="23">
        <v>-2253.1069290899914</v>
      </c>
      <c r="E27" s="23">
        <v>12783.905936643003</v>
      </c>
      <c r="F27" s="23">
        <v>4.9678626669964725</v>
      </c>
      <c r="G27" s="23">
        <v>-152.25491371399164</v>
      </c>
      <c r="H27" s="23">
        <v>-418.5943130427741</v>
      </c>
      <c r="I27" s="23">
        <v>6568.2072358169853</v>
      </c>
      <c r="J27" s="23">
        <v>-508.98498412941024</v>
      </c>
      <c r="K27" s="23">
        <f>3957.22379329037-3675</f>
        <v>282.22379329036994</v>
      </c>
      <c r="L27" s="23">
        <v>-223.21396296999998</v>
      </c>
      <c r="M27" s="23">
        <v>-15501.446606866688</v>
      </c>
      <c r="N27" s="23">
        <v>3.2581136594703404</v>
      </c>
      <c r="O27" s="23">
        <v>-8249.8441716485795</v>
      </c>
      <c r="P27" s="39"/>
      <c r="Q27" s="23">
        <v>17704.995466725944</v>
      </c>
      <c r="R27" s="23">
        <v>6002.3258717272283</v>
      </c>
      <c r="S27" s="23">
        <v>-15951.101760675712</v>
      </c>
      <c r="T27" s="23">
        <v>-8246.5860579890905</v>
      </c>
      <c r="U27" s="31"/>
      <c r="V27" s="66"/>
      <c r="W27" s="10"/>
      <c r="X27" s="10"/>
      <c r="Y27" s="10"/>
      <c r="Z27" s="5"/>
      <c r="AA27" s="10"/>
      <c r="AB27" s="10"/>
      <c r="AC27" s="10"/>
      <c r="AE27" s="10"/>
      <c r="AF27" s="10"/>
      <c r="AG27" s="10"/>
    </row>
    <row r="28" spans="1:33" ht="15.75" x14ac:dyDescent="0.25">
      <c r="A28" s="40" t="s">
        <v>35</v>
      </c>
      <c r="B28" s="41">
        <v>-5664.5358296094782</v>
      </c>
      <c r="C28" s="41">
        <v>65285.984256452197</v>
      </c>
      <c r="D28" s="41">
        <v>71432.510142897328</v>
      </c>
      <c r="E28" s="41">
        <v>-167475.43544357983</v>
      </c>
      <c r="F28" s="41">
        <v>-70807.385741251914</v>
      </c>
      <c r="G28" s="41">
        <v>-42537.327300095829</v>
      </c>
      <c r="H28" s="41">
        <v>-585.22807330773662</v>
      </c>
      <c r="I28" s="41">
        <v>24584.819436575235</v>
      </c>
      <c r="J28" s="41">
        <f>SUM(J25:J27)</f>
        <v>13569.939512982322</v>
      </c>
      <c r="K28" s="41">
        <f>-6041.96908399266-3675</f>
        <v>-9716.9690839926589</v>
      </c>
      <c r="L28" s="41">
        <v>-20654.724342719688</v>
      </c>
      <c r="M28" s="41">
        <v>-26568.456506534563</v>
      </c>
      <c r="N28" s="41">
        <v>-34856.299921268721</v>
      </c>
      <c r="O28" s="41">
        <f>SUM(O25:O27)</f>
        <v>-67907.794616764731</v>
      </c>
      <c r="P28" s="39"/>
      <c r="Q28" s="41">
        <f>SUM(Q25:Q27)</f>
        <v>-36421.117307926936</v>
      </c>
      <c r="R28" s="41">
        <v>-89345.121678080206</v>
      </c>
      <c r="S28" s="41">
        <v>-43369.890420264572</v>
      </c>
      <c r="T28" s="41">
        <f>SUM(T25:T27)</f>
        <v>-102764.09453803334</v>
      </c>
      <c r="U28" s="31"/>
      <c r="V28" s="66"/>
      <c r="W28" s="10"/>
      <c r="X28" s="10"/>
      <c r="Y28" s="10"/>
      <c r="Z28" s="5"/>
      <c r="AA28" s="10"/>
      <c r="AB28" s="10"/>
      <c r="AC28" s="10"/>
      <c r="AE28" s="10"/>
      <c r="AF28" s="10"/>
      <c r="AG28" s="10"/>
    </row>
    <row r="29" spans="1:33" ht="15.75" x14ac:dyDescent="0.25">
      <c r="A29" s="5"/>
      <c r="B29" s="9"/>
      <c r="C29" s="9"/>
      <c r="D29" s="9"/>
      <c r="E29" s="9"/>
      <c r="F29" s="9"/>
      <c r="G29" s="9"/>
      <c r="H29" s="9"/>
      <c r="I29" s="9"/>
      <c r="J29" s="9"/>
      <c r="K29" s="9"/>
      <c r="L29" s="9"/>
      <c r="M29" s="9"/>
      <c r="N29" s="9"/>
      <c r="O29" s="9"/>
      <c r="P29" s="39"/>
      <c r="Q29" s="9"/>
      <c r="R29" s="9"/>
      <c r="S29" s="9"/>
      <c r="T29" s="9"/>
      <c r="V29" s="3"/>
      <c r="W29" s="10"/>
    </row>
    <row r="30" spans="1:33" ht="15.75" x14ac:dyDescent="0.25">
      <c r="A30" s="40" t="s">
        <v>36</v>
      </c>
      <c r="B30" s="41">
        <v>19641.807127114371</v>
      </c>
      <c r="C30" s="41">
        <v>74576.52940394594</v>
      </c>
      <c r="D30" s="41">
        <v>85003.932885204806</v>
      </c>
      <c r="E30" s="41">
        <v>-354214.6396093627</v>
      </c>
      <c r="F30" s="41">
        <v>-31091.091331818836</v>
      </c>
      <c r="G30" s="41">
        <v>-22221.626347601596</v>
      </c>
      <c r="H30" s="41">
        <v>35886.382939457922</v>
      </c>
      <c r="I30" s="41">
        <v>68398.598549839837</v>
      </c>
      <c r="J30" s="41">
        <v>70600.709300082846</v>
      </c>
      <c r="K30" s="41">
        <f>78235.0662991238-3674</f>
        <v>74561.066299123806</v>
      </c>
      <c r="L30" s="41">
        <v>22691.0279133732</v>
      </c>
      <c r="M30" s="41">
        <f>53246.2679687001+86</f>
        <v>53332.2679687001</v>
      </c>
      <c r="N30" s="41">
        <v>59601.636280240404</v>
      </c>
      <c r="O30" s="41">
        <v>434.83732268661259</v>
      </c>
      <c r="P30" s="39"/>
      <c r="Q30" s="41">
        <v>-174992.37019309541</v>
      </c>
      <c r="R30" s="41">
        <v>50972.263809880875</v>
      </c>
      <c r="S30" s="41">
        <v>221184.75677568183</v>
      </c>
      <c r="T30" s="41">
        <f>T23+T28</f>
        <v>60036.473602926781</v>
      </c>
      <c r="U30" s="31"/>
      <c r="V30" s="66"/>
      <c r="W30" s="10"/>
      <c r="X30" s="10"/>
      <c r="Y30" s="10"/>
      <c r="Z30" s="5"/>
      <c r="AA30" s="10"/>
      <c r="AB30" s="10"/>
      <c r="AC30" s="10"/>
      <c r="AE30" s="10"/>
      <c r="AF30" s="10"/>
      <c r="AG30" s="10"/>
    </row>
    <row r="31" spans="1:33" ht="15.75" x14ac:dyDescent="0.25">
      <c r="A31" s="25" t="s">
        <v>37</v>
      </c>
      <c r="B31" s="23">
        <v>-13362.972749664521</v>
      </c>
      <c r="C31" s="23">
        <v>-31058.363924134213</v>
      </c>
      <c r="D31" s="23">
        <v>-21070.694360354162</v>
      </c>
      <c r="E31" s="23">
        <v>46921.574906597161</v>
      </c>
      <c r="F31" s="23">
        <v>9594.497012847316</v>
      </c>
      <c r="G31" s="23">
        <v>6555.8601590473472</v>
      </c>
      <c r="H31" s="23">
        <v>-13547.513219358592</v>
      </c>
      <c r="I31" s="23">
        <v>-15218.850042731403</v>
      </c>
      <c r="J31" s="23">
        <v>-26740.339268306598</v>
      </c>
      <c r="K31" s="23">
        <v>-16270.727509291992</v>
      </c>
      <c r="L31" s="23">
        <v>-1972.9371247511842</v>
      </c>
      <c r="M31" s="23">
        <v>-4656.599274692403</v>
      </c>
      <c r="N31" s="23">
        <v>-20340.404251322823</v>
      </c>
      <c r="O31" s="23">
        <v>-489.55368008800968</v>
      </c>
      <c r="P31" s="39"/>
      <c r="Q31" s="23">
        <v>-18570.456127555735</v>
      </c>
      <c r="R31" s="23">
        <v>-12616.006090195351</v>
      </c>
      <c r="S31" s="23">
        <v>-49640.603177042176</v>
      </c>
      <c r="T31" s="23">
        <v>-20829.957931410838</v>
      </c>
      <c r="U31" s="31"/>
      <c r="V31" s="66"/>
      <c r="W31" s="10"/>
      <c r="X31" s="10"/>
      <c r="Y31" s="10"/>
      <c r="Z31" s="5"/>
      <c r="AA31" s="10"/>
      <c r="AB31" s="10"/>
      <c r="AC31" s="10"/>
      <c r="AE31" s="10"/>
      <c r="AF31" s="10"/>
      <c r="AG31" s="10"/>
    </row>
    <row r="32" spans="1:33" ht="15.75" x14ac:dyDescent="0.25">
      <c r="A32" s="40" t="s">
        <v>38</v>
      </c>
      <c r="B32" s="41">
        <v>6278.8343774499681</v>
      </c>
      <c r="C32" s="41">
        <v>43518.16547981176</v>
      </c>
      <c r="D32" s="41">
        <v>63933.238524850807</v>
      </c>
      <c r="E32" s="41">
        <v>-307293.06470276584</v>
      </c>
      <c r="F32" s="41">
        <v>-21496.594318970947</v>
      </c>
      <c r="G32" s="41">
        <v>-15665.766188553824</v>
      </c>
      <c r="H32" s="41">
        <v>22338.869720099428</v>
      </c>
      <c r="I32" s="41">
        <v>53179.748507108568</v>
      </c>
      <c r="J32" s="41">
        <v>43860.370031776045</v>
      </c>
      <c r="K32" s="41">
        <f>61964.3387898317-3674</f>
        <v>58290.338789831701</v>
      </c>
      <c r="L32" s="41">
        <v>20718.090788622532</v>
      </c>
      <c r="M32" s="41">
        <f>48589.6686940074+86</f>
        <v>48675.6686940074</v>
      </c>
      <c r="N32" s="41">
        <v>39261.232028917068</v>
      </c>
      <c r="O32" s="41">
        <v>-54.716357401397076</v>
      </c>
      <c r="P32" s="39"/>
      <c r="Q32" s="41">
        <v>-193562.82632065116</v>
      </c>
      <c r="R32" s="41">
        <v>38356.25771968357</v>
      </c>
      <c r="S32" s="41">
        <v>171544.15359864302</v>
      </c>
      <c r="T32" s="41">
        <f>T30+T31</f>
        <v>39206.515671515939</v>
      </c>
      <c r="U32" s="31"/>
      <c r="V32" s="66"/>
      <c r="W32" s="10"/>
      <c r="X32" s="10"/>
      <c r="Y32" s="10"/>
      <c r="Z32" s="5"/>
      <c r="AA32" s="10"/>
      <c r="AB32" s="10"/>
      <c r="AC32" s="10"/>
      <c r="AE32" s="10"/>
      <c r="AF32" s="10"/>
      <c r="AG32" s="10"/>
    </row>
    <row r="33" spans="1:33" ht="15.75" x14ac:dyDescent="0.25">
      <c r="A33" s="5" t="s">
        <v>39</v>
      </c>
      <c r="B33" s="10">
        <v>-5519.4642854495014</v>
      </c>
      <c r="C33" s="10">
        <v>-5248.0417338899933</v>
      </c>
      <c r="D33" s="10">
        <v>24555.029506892995</v>
      </c>
      <c r="E33" s="10">
        <v>28669.349617959007</v>
      </c>
      <c r="F33" s="10">
        <v>24723.350057513999</v>
      </c>
      <c r="G33" s="10">
        <v>-324.20742139289155</v>
      </c>
      <c r="H33" s="10">
        <v>20293.535227085365</v>
      </c>
      <c r="I33" s="10">
        <v>-15766.72630224517</v>
      </c>
      <c r="J33" s="10">
        <v>209184.35281327993</v>
      </c>
      <c r="K33" s="10">
        <v>3675</v>
      </c>
      <c r="L33" s="10">
        <v>0</v>
      </c>
      <c r="M33" s="10">
        <v>-128833.89</v>
      </c>
      <c r="N33" s="10">
        <v>0</v>
      </c>
      <c r="O33" s="10">
        <v>-2490.5340000000001</v>
      </c>
      <c r="P33" s="39"/>
      <c r="Q33" s="10">
        <v>42456.873105512503</v>
      </c>
      <c r="R33" s="10">
        <v>28925.951560961297</v>
      </c>
      <c r="S33" s="10">
        <v>84025.142596152975</v>
      </c>
      <c r="T33" s="10">
        <v>-2490.5340000000001</v>
      </c>
      <c r="U33" s="31"/>
      <c r="V33" s="66"/>
      <c r="W33" s="10"/>
      <c r="X33" s="10"/>
      <c r="Y33" s="10"/>
      <c r="Z33" s="5"/>
      <c r="AA33" s="10"/>
      <c r="AB33" s="10"/>
      <c r="AC33" s="10"/>
      <c r="AE33" s="10"/>
      <c r="AF33" s="10"/>
      <c r="AG33" s="10"/>
    </row>
    <row r="34" spans="1:33" ht="15.75" x14ac:dyDescent="0.25">
      <c r="A34" s="40" t="s">
        <v>40</v>
      </c>
      <c r="B34" s="41">
        <v>759.37009200011562</v>
      </c>
      <c r="C34" s="41">
        <v>38270.123745921621</v>
      </c>
      <c r="D34" s="41">
        <v>88488.268031743311</v>
      </c>
      <c r="E34" s="41">
        <v>-278623.71508480678</v>
      </c>
      <c r="F34" s="41">
        <v>3226.7557385424843</v>
      </c>
      <c r="G34" s="41">
        <v>-15989.973609946466</v>
      </c>
      <c r="H34" s="41">
        <v>42632.404947184921</v>
      </c>
      <c r="I34" s="41">
        <v>37413.022204863526</v>
      </c>
      <c r="J34" s="41">
        <v>253044.72284505592</v>
      </c>
      <c r="K34" s="41">
        <f>61964.3385727047</f>
        <v>61964.338572704699</v>
      </c>
      <c r="L34" s="41">
        <v>20718.090788622532</v>
      </c>
      <c r="M34" s="41">
        <f>-80244.2213059919+86</f>
        <v>-80158.221305991901</v>
      </c>
      <c r="N34" s="41">
        <v>39261.232028916907</v>
      </c>
      <c r="O34" s="41">
        <v>-2545.2503574013972</v>
      </c>
      <c r="P34" s="39"/>
      <c r="Q34" s="41">
        <v>-151105.95321514038</v>
      </c>
      <c r="R34" s="41">
        <v>67282.209280644762</v>
      </c>
      <c r="S34" s="41">
        <v>255569.29619478955</v>
      </c>
      <c r="T34" s="41">
        <f>T32+T33</f>
        <v>36715.98167151594</v>
      </c>
      <c r="U34" s="31"/>
      <c r="V34" s="66"/>
      <c r="W34" s="10"/>
      <c r="X34" s="10"/>
      <c r="Y34" s="10"/>
      <c r="Z34" s="5"/>
      <c r="AA34" s="10"/>
      <c r="AB34" s="10"/>
      <c r="AC34" s="10"/>
      <c r="AE34" s="10"/>
      <c r="AF34" s="10"/>
      <c r="AG34" s="10"/>
    </row>
    <row r="35" spans="1:33" ht="15.75" x14ac:dyDescent="0.25">
      <c r="A35" s="6"/>
      <c r="B35" s="5"/>
      <c r="C35" s="5"/>
      <c r="D35" s="5"/>
      <c r="E35" s="10"/>
      <c r="F35" s="5"/>
      <c r="G35" s="5"/>
      <c r="H35" s="5"/>
      <c r="I35" s="5"/>
      <c r="J35" s="10"/>
      <c r="K35" s="10"/>
      <c r="L35" s="10"/>
      <c r="M35" s="10"/>
      <c r="N35" s="10"/>
      <c r="O35" s="10"/>
      <c r="P35" s="39"/>
      <c r="Q35" s="5"/>
      <c r="S35" s="10"/>
      <c r="T35" s="10"/>
      <c r="V35" s="3"/>
    </row>
    <row r="36" spans="1:33" x14ac:dyDescent="0.25">
      <c r="A36" s="22"/>
      <c r="B36" s="10"/>
      <c r="C36" s="10"/>
      <c r="D36" s="10"/>
      <c r="E36" s="10"/>
      <c r="F36" s="10"/>
      <c r="G36" s="10"/>
      <c r="H36" s="10"/>
      <c r="I36" s="10"/>
      <c r="J36" s="10"/>
      <c r="K36" s="10"/>
      <c r="L36" s="10"/>
      <c r="M36" s="10"/>
      <c r="N36" s="10"/>
      <c r="O36" s="10"/>
      <c r="P36" s="39"/>
      <c r="Q36" s="10"/>
      <c r="R36" s="10"/>
      <c r="S36" s="10"/>
      <c r="T36" s="10"/>
    </row>
    <row r="37" spans="1:33" x14ac:dyDescent="0.25">
      <c r="A37" s="6" t="s">
        <v>41</v>
      </c>
      <c r="B37" s="5"/>
      <c r="C37" s="5"/>
      <c r="D37" s="5"/>
      <c r="E37" s="5"/>
      <c r="F37" s="5"/>
      <c r="G37" s="5"/>
      <c r="H37" s="5"/>
      <c r="I37" s="5"/>
      <c r="J37" s="5"/>
      <c r="K37" s="5"/>
      <c r="L37" s="5"/>
      <c r="M37" s="5"/>
      <c r="N37" s="5"/>
      <c r="O37" s="5"/>
      <c r="P37" s="5"/>
      <c r="Q37" s="5"/>
      <c r="R37" s="5"/>
      <c r="S37" s="5"/>
      <c r="T37" s="5"/>
    </row>
    <row r="38" spans="1:33" x14ac:dyDescent="0.25">
      <c r="A38" s="22" t="s">
        <v>42</v>
      </c>
      <c r="B38" s="10">
        <v>759.37009200050682</v>
      </c>
      <c r="C38" s="10">
        <v>38270.123745921788</v>
      </c>
      <c r="D38" s="10">
        <v>88488.268031743399</v>
      </c>
      <c r="E38" s="10">
        <v>-278623.71508480684</v>
      </c>
      <c r="F38" s="10">
        <v>3226.7557385422515</v>
      </c>
      <c r="G38" s="10">
        <f t="shared" ref="G38:H38" si="2">G34</f>
        <v>-15989.973609946466</v>
      </c>
      <c r="H38" s="10">
        <f t="shared" si="2"/>
        <v>42632.404947184921</v>
      </c>
      <c r="I38" s="10">
        <f t="shared" ref="I38" si="3">I34</f>
        <v>37413.022204863526</v>
      </c>
      <c r="J38" s="10">
        <f t="shared" ref="J38:O38" si="4">J34</f>
        <v>253044.72284505592</v>
      </c>
      <c r="K38" s="10">
        <f t="shared" si="4"/>
        <v>61964.338572704699</v>
      </c>
      <c r="L38" s="10">
        <f t="shared" si="4"/>
        <v>20718.090788622532</v>
      </c>
      <c r="M38" s="10">
        <f t="shared" si="4"/>
        <v>-80158.221305991901</v>
      </c>
      <c r="N38" s="10">
        <f t="shared" si="4"/>
        <v>39261.232028916907</v>
      </c>
      <c r="O38" s="10">
        <f t="shared" si="4"/>
        <v>-2545.2503574013972</v>
      </c>
      <c r="P38" s="10"/>
      <c r="Q38" s="10">
        <f>Q34</f>
        <v>-151105.95321514038</v>
      </c>
      <c r="R38" s="10">
        <f>R34</f>
        <v>67282.209280644762</v>
      </c>
      <c r="S38" s="10">
        <f>S34</f>
        <v>255569.29619478955</v>
      </c>
      <c r="T38" s="10">
        <f>T34</f>
        <v>36715.98167151594</v>
      </c>
      <c r="V38" s="10"/>
      <c r="W38" s="10"/>
      <c r="X38" s="10"/>
      <c r="Y38" s="10"/>
      <c r="Z38" s="5"/>
      <c r="AA38" s="10"/>
      <c r="AB38" s="10"/>
      <c r="AC38" s="10"/>
    </row>
    <row r="39" spans="1:33" x14ac:dyDescent="0.25">
      <c r="A39" s="22"/>
      <c r="B39" s="5"/>
      <c r="C39" s="5"/>
      <c r="D39" s="5"/>
      <c r="E39" s="5"/>
      <c r="F39" s="5"/>
      <c r="G39" s="5"/>
      <c r="H39" s="5"/>
      <c r="I39" s="5"/>
      <c r="J39" s="5"/>
      <c r="K39" s="5"/>
      <c r="L39" s="5"/>
      <c r="M39" s="5"/>
      <c r="N39" s="5"/>
      <c r="O39" s="5"/>
      <c r="P39" s="5"/>
      <c r="Q39" s="5"/>
      <c r="R39" s="5"/>
      <c r="S39" s="5"/>
      <c r="T39" s="5"/>
    </row>
    <row r="40" spans="1:33" x14ac:dyDescent="0.25">
      <c r="A40" s="62" t="s">
        <v>43</v>
      </c>
      <c r="B40" s="5"/>
      <c r="C40" s="5"/>
      <c r="D40" s="5"/>
      <c r="E40" s="5"/>
      <c r="F40" s="5"/>
      <c r="G40" s="5"/>
      <c r="H40" s="5"/>
      <c r="I40" s="5"/>
      <c r="J40" s="5"/>
      <c r="K40" s="5"/>
      <c r="L40" s="5"/>
      <c r="M40" s="5"/>
      <c r="N40" s="5"/>
      <c r="O40" s="5"/>
      <c r="P40" s="5"/>
      <c r="Q40" s="5"/>
      <c r="R40" s="5"/>
      <c r="S40" s="5"/>
      <c r="T40" s="5"/>
    </row>
    <row r="41" spans="1:33" x14ac:dyDescent="0.25">
      <c r="A41" s="63" t="s">
        <v>44</v>
      </c>
      <c r="B41" s="61">
        <v>0</v>
      </c>
      <c r="C41" s="61">
        <v>0.13</v>
      </c>
      <c r="D41" s="61">
        <v>0.3</v>
      </c>
      <c r="E41" s="61">
        <v>-0.94352068866300842</v>
      </c>
      <c r="F41" s="61">
        <v>1.0905243169889629E-2</v>
      </c>
      <c r="G41" s="61">
        <v>-5.4008321544131731E-2</v>
      </c>
      <c r="H41" s="61">
        <v>0.14408179005088731</v>
      </c>
      <c r="I41" s="61">
        <v>0.12601874550332709</v>
      </c>
      <c r="J41" s="61">
        <v>0.84713516028602198</v>
      </c>
      <c r="K41" s="61">
        <v>0.20744226276928718</v>
      </c>
      <c r="L41" s="61">
        <v>6.9359372381722892E-2</v>
      </c>
      <c r="M41" s="61">
        <v>-0.27464003375423657</v>
      </c>
      <c r="N41" s="61">
        <v>0.13143751710723803</v>
      </c>
      <c r="O41" s="61">
        <v>-8.4828462871054354E-3</v>
      </c>
      <c r="P41" s="61"/>
      <c r="Q41" s="61">
        <v>-0.51068233855589962</v>
      </c>
      <c r="R41" s="61">
        <v>0.22649422471869213</v>
      </c>
      <c r="S41" s="61">
        <v>0.85529771648772834</v>
      </c>
      <c r="T41" s="61">
        <v>0.12236754152453383</v>
      </c>
      <c r="V41" s="10"/>
      <c r="W41" s="10"/>
      <c r="X41" s="10"/>
      <c r="Y41" s="10"/>
      <c r="Z41" s="5"/>
      <c r="AA41" s="10"/>
      <c r="AB41" s="10"/>
      <c r="AC41" s="10"/>
    </row>
    <row r="42" spans="1:33" x14ac:dyDescent="0.25">
      <c r="A42" s="63" t="s">
        <v>45</v>
      </c>
      <c r="B42" s="61">
        <v>2.1338271133345233E-2</v>
      </c>
      <c r="C42" s="61">
        <v>0.14789407689570924</v>
      </c>
      <c r="D42" s="61">
        <v>0.21684017063066685</v>
      </c>
      <c r="E42" s="61">
        <v>-1.0406054765439638</v>
      </c>
      <c r="F42" s="61">
        <v>-7.2650552867287749E-2</v>
      </c>
      <c r="G42" s="61">
        <v>-5.2913266662321989E-2</v>
      </c>
      <c r="H42" s="61">
        <v>7.5497132778994891E-2</v>
      </c>
      <c r="I42" s="61">
        <v>0.17912600474647278</v>
      </c>
      <c r="J42" s="61">
        <v>0.84713516054286297</v>
      </c>
      <c r="K42" s="61">
        <v>0.20744226349617798</v>
      </c>
      <c r="L42" s="61">
        <v>6.9359372381722892E-2</v>
      </c>
      <c r="M42" s="61">
        <v>0.15905755651555167</v>
      </c>
      <c r="N42" s="61">
        <v>0.13143751710723803</v>
      </c>
      <c r="O42" s="61">
        <v>-1.8235944761844762E-4</v>
      </c>
      <c r="P42" s="61"/>
      <c r="Q42" s="61">
        <v>-0.65417089507708026</v>
      </c>
      <c r="R42" s="61">
        <v>0.12911988099399721</v>
      </c>
      <c r="S42" s="61">
        <v>0.57400098822189882</v>
      </c>
      <c r="T42" s="61">
        <v>0.13066802836402081</v>
      </c>
      <c r="V42" s="10"/>
      <c r="W42" s="10"/>
      <c r="X42" s="10"/>
      <c r="Y42" s="10"/>
      <c r="Z42" s="5"/>
      <c r="AA42" s="10"/>
      <c r="AB42" s="10"/>
      <c r="AC42" s="10"/>
    </row>
    <row r="43" spans="1:33" x14ac:dyDescent="0.25">
      <c r="A43" s="63" t="s">
        <v>46</v>
      </c>
      <c r="B43" s="61">
        <v>-1.8757593902575517E-2</v>
      </c>
      <c r="C43" s="61">
        <v>-1.7835179382822992E-2</v>
      </c>
      <c r="D43" s="61">
        <v>8.3282450740331262E-2</v>
      </c>
      <c r="E43" s="61">
        <v>9.7084788588569851E-2</v>
      </c>
      <c r="F43" s="61">
        <v>8.3555796037177374E-2</v>
      </c>
      <c r="G43" s="61">
        <v>-1.0950548818097422E-3</v>
      </c>
      <c r="H43" s="61">
        <v>6.8584657271892391E-2</v>
      </c>
      <c r="I43" s="61">
        <v>-5.3107259243145709E-2</v>
      </c>
      <c r="J43" s="61">
        <v>-2.5684097574362846E-10</v>
      </c>
      <c r="K43" s="61">
        <v>0</v>
      </c>
      <c r="L43" s="61">
        <v>0</v>
      </c>
      <c r="M43" s="61">
        <v>-0.43369759026978827</v>
      </c>
      <c r="N43" s="61">
        <v>0</v>
      </c>
      <c r="O43" s="61">
        <v>-8.3004868394869862E-3</v>
      </c>
      <c r="Q43" s="61">
        <v>0.14348855722739529</v>
      </c>
      <c r="R43" s="61">
        <v>9.7374343724694917E-2</v>
      </c>
      <c r="S43" s="61">
        <v>0.28129672826582963</v>
      </c>
      <c r="T43" s="61">
        <v>-8.3004868394869862E-3</v>
      </c>
      <c r="V43" s="10"/>
      <c r="W43" s="10"/>
      <c r="X43" s="10"/>
      <c r="Y43" s="10"/>
      <c r="Z43" s="5"/>
      <c r="AA43" s="10"/>
      <c r="AB43" s="10"/>
      <c r="AC43" s="10"/>
    </row>
    <row r="44" spans="1:33" x14ac:dyDescent="0.25">
      <c r="A44" s="63" t="s">
        <v>47</v>
      </c>
      <c r="B44" s="61">
        <v>0</v>
      </c>
      <c r="C44" s="61">
        <v>0.13</v>
      </c>
      <c r="D44" s="61">
        <v>0.3</v>
      </c>
      <c r="E44" s="61">
        <v>-0.94352068866300842</v>
      </c>
      <c r="F44" s="61">
        <v>1.0855512324965464E-2</v>
      </c>
      <c r="G44" s="61">
        <v>-5.4008321544131731E-2</v>
      </c>
      <c r="H44" s="61">
        <v>0.14190182840388421</v>
      </c>
      <c r="I44" s="61">
        <v>0.1225200923019627</v>
      </c>
      <c r="J44" s="61">
        <v>0.82577486203643169</v>
      </c>
      <c r="K44" s="61">
        <v>0.20193742318789792</v>
      </c>
      <c r="L44" s="61">
        <v>6.756602987910329E-2</v>
      </c>
      <c r="M44" s="61">
        <v>-0.27012865491746457</v>
      </c>
      <c r="N44" s="61">
        <v>0.12812359563318934</v>
      </c>
      <c r="O44" s="61">
        <v>-8.4828462871054354E-3</v>
      </c>
      <c r="Q44" s="61">
        <v>-0.51068233855589962</v>
      </c>
      <c r="R44" s="61">
        <v>0.22020967023216745</v>
      </c>
      <c r="S44" s="61">
        <v>0.83242103591175309</v>
      </c>
      <c r="T44" s="61">
        <v>0.11907959793347439</v>
      </c>
      <c r="V44" s="10"/>
      <c r="W44" s="10"/>
      <c r="X44" s="10"/>
      <c r="Y44" s="10"/>
      <c r="Z44" s="5"/>
      <c r="AA44" s="10"/>
      <c r="AB44" s="10"/>
      <c r="AC44" s="10"/>
    </row>
    <row r="45" spans="1:33" x14ac:dyDescent="0.25">
      <c r="A45" s="64" t="s">
        <v>48</v>
      </c>
      <c r="B45" s="61">
        <v>2.1338271133345233E-2</v>
      </c>
      <c r="C45" s="61">
        <v>0.14637899895326453</v>
      </c>
      <c r="D45" s="61">
        <v>0.21504774734701038</v>
      </c>
      <c r="E45" s="61">
        <v>-1.0406054765439638</v>
      </c>
      <c r="F45" s="61">
        <v>-7.2650552867287749E-2</v>
      </c>
      <c r="G45" s="61">
        <v>-5.2913266662321989E-2</v>
      </c>
      <c r="H45" s="61">
        <v>7.4354858978407171E-2</v>
      </c>
      <c r="I45" s="61">
        <v>0.17415293691080452</v>
      </c>
      <c r="J45" s="61">
        <v>0.82577486228679653</v>
      </c>
      <c r="K45" s="61">
        <v>0.20193742389549943</v>
      </c>
      <c r="L45" s="61">
        <v>6.756602987910329E-2</v>
      </c>
      <c r="M45" s="61">
        <v>0.15917034432830504</v>
      </c>
      <c r="N45" s="61">
        <v>0.12812359563318934</v>
      </c>
      <c r="O45" s="61">
        <v>-1.8235944761844762E-4</v>
      </c>
      <c r="Q45" s="61">
        <v>-0.65417089507708026</v>
      </c>
      <c r="R45" s="61">
        <v>0.12553718069155817</v>
      </c>
      <c r="S45" s="61">
        <v>0.55864816194315015</v>
      </c>
      <c r="T45" s="61">
        <v>0.12715705559245691</v>
      </c>
      <c r="V45" s="10"/>
      <c r="W45" s="10"/>
      <c r="X45" s="10"/>
      <c r="Y45" s="10"/>
      <c r="Z45" s="5"/>
      <c r="AA45" s="10"/>
      <c r="AB45" s="10"/>
      <c r="AC45" s="10"/>
    </row>
    <row r="46" spans="1:33" x14ac:dyDescent="0.25">
      <c r="A46" s="64" t="s">
        <v>49</v>
      </c>
      <c r="B46" s="61">
        <v>-1.8757593902575517E-2</v>
      </c>
      <c r="C46" s="61">
        <v>-1.7835179382822992E-2</v>
      </c>
      <c r="D46" s="61">
        <v>8.2594029386516707E-2</v>
      </c>
      <c r="E46" s="61">
        <v>9.6407194009365912E-2</v>
      </c>
      <c r="F46" s="61">
        <v>8.3174759111131272E-2</v>
      </c>
      <c r="G46" s="61">
        <v>-1.0950548818097422E-3</v>
      </c>
      <c r="H46" s="61">
        <v>6.7546969425477027E-2</v>
      </c>
      <c r="I46" s="61">
        <v>-5.3107259243145709E-2</v>
      </c>
      <c r="J46" s="61">
        <v>-2.5684097574362846E-10</v>
      </c>
      <c r="K46" s="61">
        <v>0</v>
      </c>
      <c r="L46" s="61">
        <v>0</v>
      </c>
      <c r="M46" s="61">
        <v>-0.43369759026978827</v>
      </c>
      <c r="N46" s="61">
        <v>0</v>
      </c>
      <c r="O46" s="61">
        <v>-8.3004868394869862E-3</v>
      </c>
      <c r="Q46" s="61">
        <v>0.14248906840418482</v>
      </c>
      <c r="R46" s="61">
        <v>9.4672489540609292E-2</v>
      </c>
      <c r="S46" s="61">
        <v>0.273772873968603</v>
      </c>
      <c r="T46" s="61">
        <v>-8.3004868394869862E-3</v>
      </c>
      <c r="V46" s="10"/>
      <c r="W46" s="10"/>
      <c r="X46" s="10"/>
      <c r="Y46" s="10"/>
      <c r="Z46" s="5"/>
      <c r="AA46" s="10"/>
      <c r="AB46" s="10"/>
      <c r="AC46" s="10"/>
    </row>
    <row r="48" spans="1:33" x14ac:dyDescent="0.25">
      <c r="A48" s="74" t="s">
        <v>50</v>
      </c>
      <c r="B48" s="75"/>
      <c r="C48" s="75"/>
      <c r="D48" s="76"/>
    </row>
    <row r="49" spans="1:4" x14ac:dyDescent="0.25">
      <c r="A49" s="77"/>
      <c r="B49" s="78"/>
      <c r="C49" s="78"/>
      <c r="D49" s="79"/>
    </row>
    <row r="50" spans="1:4" x14ac:dyDescent="0.25">
      <c r="A50" s="77"/>
      <c r="B50" s="78"/>
      <c r="C50" s="78"/>
      <c r="D50" s="79"/>
    </row>
    <row r="51" spans="1:4" x14ac:dyDescent="0.25">
      <c r="A51" s="77"/>
      <c r="B51" s="78"/>
      <c r="C51" s="78"/>
      <c r="D51" s="79"/>
    </row>
    <row r="52" spans="1:4" x14ac:dyDescent="0.25">
      <c r="A52" s="77"/>
      <c r="B52" s="78"/>
      <c r="C52" s="78"/>
      <c r="D52" s="79"/>
    </row>
    <row r="53" spans="1:4" x14ac:dyDescent="0.25">
      <c r="A53" s="80"/>
      <c r="B53" s="81"/>
      <c r="C53" s="81"/>
      <c r="D53" s="82"/>
    </row>
  </sheetData>
  <mergeCells count="1">
    <mergeCell ref="A48:D53"/>
  </mergeCells>
  <phoneticPr fontId="13" type="noConversion"/>
  <pageMargins left="0.7" right="0.7" top="0.75" bottom="0.75" header="0.3" footer="0.3"/>
  <pageSetup paperSize="304" orientation="portrait" r:id="rId1"/>
  <customProperties>
    <customPr name="SheetOption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C7203-5306-4505-B2E7-5DAA7DE113C8}">
  <dimension ref="A1:AC51"/>
  <sheetViews>
    <sheetView showGridLines="0" topLeftCell="A15" zoomScaleNormal="100" workbookViewId="0">
      <selection activeCell="P42" sqref="P42"/>
    </sheetView>
  </sheetViews>
  <sheetFormatPr defaultColWidth="9.140625" defaultRowHeight="15" x14ac:dyDescent="0.25"/>
  <cols>
    <col min="1" max="1" width="48.5703125" customWidth="1"/>
    <col min="2" max="8" width="11.28515625" bestFit="1" customWidth="1"/>
    <col min="9" max="10" width="11.28515625" style="46" bestFit="1" customWidth="1"/>
    <col min="11" max="12" width="11.28515625" style="46" customWidth="1"/>
    <col min="13" max="15" width="11.28515625" customWidth="1"/>
  </cols>
  <sheetData>
    <row r="1" spans="1:29" ht="23.25" x14ac:dyDescent="0.35">
      <c r="A1" s="36" t="s">
        <v>0</v>
      </c>
      <c r="B1" s="2"/>
      <c r="C1" s="2"/>
      <c r="D1" s="2"/>
      <c r="E1" s="2"/>
      <c r="F1" s="2"/>
      <c r="G1" s="2"/>
      <c r="H1" s="2"/>
      <c r="I1" s="44"/>
      <c r="J1" s="44"/>
      <c r="K1" s="44"/>
      <c r="L1" s="44"/>
    </row>
    <row r="2" spans="1:29" ht="15.75" x14ac:dyDescent="0.25">
      <c r="B2" s="16"/>
      <c r="C2" s="16"/>
      <c r="D2" s="16"/>
      <c r="E2" s="16"/>
      <c r="F2" s="16"/>
      <c r="G2" s="16"/>
      <c r="H2" s="16"/>
      <c r="I2" s="32"/>
      <c r="J2" s="32"/>
      <c r="K2" s="32"/>
      <c r="L2" s="32"/>
    </row>
    <row r="3" spans="1:29" ht="15.75" x14ac:dyDescent="0.25">
      <c r="A3" s="3" t="s">
        <v>1</v>
      </c>
      <c r="B3" s="16"/>
      <c r="C3" s="16"/>
      <c r="D3" s="16"/>
      <c r="E3" s="16"/>
      <c r="F3" s="16"/>
      <c r="G3" s="16"/>
      <c r="H3" s="16"/>
      <c r="I3" s="32"/>
      <c r="J3" s="32"/>
      <c r="K3" s="32"/>
      <c r="L3" s="32"/>
    </row>
    <row r="4" spans="1:29" x14ac:dyDescent="0.25">
      <c r="A4" s="37" t="s">
        <v>51</v>
      </c>
      <c r="B4" s="38" t="s">
        <v>3</v>
      </c>
      <c r="C4" s="38" t="s">
        <v>4</v>
      </c>
      <c r="D4" s="38" t="s">
        <v>5</v>
      </c>
      <c r="E4" s="38" t="s">
        <v>6</v>
      </c>
      <c r="F4" s="38" t="s">
        <v>7</v>
      </c>
      <c r="G4" s="38" t="s">
        <v>8</v>
      </c>
      <c r="H4" s="38" t="s">
        <v>9</v>
      </c>
      <c r="I4" s="38" t="s">
        <v>10</v>
      </c>
      <c r="J4" s="38" t="s">
        <v>11</v>
      </c>
      <c r="K4" s="38" t="s">
        <v>12</v>
      </c>
      <c r="L4" s="38" t="s">
        <v>13</v>
      </c>
      <c r="M4" s="38" t="s">
        <v>14</v>
      </c>
      <c r="N4" s="38" t="s">
        <v>133</v>
      </c>
      <c r="O4" s="38" t="s">
        <v>135</v>
      </c>
    </row>
    <row r="5" spans="1:29" x14ac:dyDescent="0.25">
      <c r="A5" s="5"/>
      <c r="B5" s="7"/>
      <c r="C5" s="7"/>
      <c r="D5" s="7"/>
      <c r="E5" s="7"/>
      <c r="F5" s="7"/>
      <c r="G5" s="7"/>
      <c r="H5" s="7"/>
      <c r="I5" s="35"/>
      <c r="J5" s="35"/>
      <c r="K5" s="35"/>
      <c r="L5" s="35"/>
      <c r="M5" s="35"/>
      <c r="N5" s="35"/>
      <c r="O5" s="35"/>
    </row>
    <row r="6" spans="1:29" x14ac:dyDescent="0.25">
      <c r="A6" s="26" t="s">
        <v>52</v>
      </c>
      <c r="B6" s="27"/>
      <c r="C6" s="27"/>
      <c r="D6" s="27"/>
      <c r="E6" s="27"/>
      <c r="F6" s="27"/>
      <c r="G6" s="27"/>
      <c r="H6" s="27"/>
      <c r="I6" s="28"/>
      <c r="J6" s="28"/>
      <c r="K6" s="28"/>
      <c r="L6" s="28"/>
      <c r="M6" s="28"/>
      <c r="N6" s="28"/>
      <c r="O6" s="28"/>
    </row>
    <row r="7" spans="1:29" x14ac:dyDescent="0.25">
      <c r="A7" s="26" t="s">
        <v>53</v>
      </c>
      <c r="B7" s="28"/>
      <c r="C7" s="28"/>
      <c r="D7" s="28"/>
      <c r="E7" s="28"/>
      <c r="F7" s="28"/>
      <c r="G7" s="28"/>
      <c r="H7" s="28"/>
      <c r="I7" s="28"/>
      <c r="J7" s="28"/>
      <c r="K7" s="28"/>
      <c r="L7" s="28"/>
      <c r="M7" s="28"/>
      <c r="N7" s="28"/>
      <c r="O7" s="28"/>
    </row>
    <row r="8" spans="1:29" x14ac:dyDescent="0.25">
      <c r="A8" s="22" t="s">
        <v>54</v>
      </c>
      <c r="B8" s="23">
        <v>5500983.565078306</v>
      </c>
      <c r="C8" s="23">
        <v>5909801.2425999455</v>
      </c>
      <c r="D8" s="23">
        <v>6131649.1740345964</v>
      </c>
      <c r="E8" s="23">
        <v>5788276.7945290459</v>
      </c>
      <c r="F8" s="23">
        <v>4399205.8134936113</v>
      </c>
      <c r="G8" s="23">
        <v>4505525.5470668385</v>
      </c>
      <c r="H8" s="23">
        <v>4356982.3426915333</v>
      </c>
      <c r="I8" s="23">
        <v>4388870.2087960523</v>
      </c>
      <c r="J8" s="23">
        <v>4510904.0442042202</v>
      </c>
      <c r="K8" s="23">
        <v>4447894.6892902823</v>
      </c>
      <c r="L8" s="23">
        <v>4701657.8604898155</v>
      </c>
      <c r="M8" s="23">
        <v>4673113.8313987711</v>
      </c>
      <c r="N8" s="23">
        <v>4563574.8674719865</v>
      </c>
      <c r="O8" s="23">
        <v>4812354.4045530409</v>
      </c>
      <c r="P8" s="31"/>
      <c r="Q8" s="31"/>
      <c r="R8" s="31"/>
      <c r="S8" s="31"/>
      <c r="T8" s="31"/>
      <c r="U8" s="31"/>
      <c r="V8" s="31"/>
      <c r="W8" s="31"/>
      <c r="X8" s="31"/>
      <c r="Y8" s="31"/>
      <c r="Z8" s="31"/>
      <c r="AA8" s="31"/>
      <c r="AB8" s="31"/>
      <c r="AC8" s="31"/>
    </row>
    <row r="9" spans="1:29" x14ac:dyDescent="0.25">
      <c r="A9" s="22" t="s">
        <v>55</v>
      </c>
      <c r="B9" s="23">
        <v>2859335.7535496694</v>
      </c>
      <c r="C9" s="23">
        <v>3006153.2608006741</v>
      </c>
      <c r="D9" s="23">
        <v>3060495.5307307406</v>
      </c>
      <c r="E9" s="23">
        <v>2929502.8572985879</v>
      </c>
      <c r="F9" s="23">
        <v>1922989.8079292811</v>
      </c>
      <c r="G9" s="23">
        <v>1919223.2152771961</v>
      </c>
      <c r="H9" s="23">
        <v>1822785.2229782976</v>
      </c>
      <c r="I9" s="23">
        <v>1773600.7390510333</v>
      </c>
      <c r="J9" s="23">
        <v>1764538.1135535019</v>
      </c>
      <c r="K9" s="23">
        <v>1730666.6005940577</v>
      </c>
      <c r="L9" s="23">
        <v>1722101.6581112051</v>
      </c>
      <c r="M9" s="23">
        <v>1762118.9234574193</v>
      </c>
      <c r="N9" s="23">
        <v>1689024.6167889163</v>
      </c>
      <c r="O9" s="23">
        <v>1814861.6658382909</v>
      </c>
      <c r="P9" s="31"/>
      <c r="Q9" s="31"/>
      <c r="R9" s="31"/>
      <c r="S9" s="31"/>
      <c r="T9" s="31"/>
      <c r="U9" s="31"/>
      <c r="V9" s="31"/>
      <c r="W9" s="31"/>
      <c r="X9" s="31"/>
      <c r="Y9" s="31"/>
      <c r="Z9" s="31"/>
      <c r="AA9" s="31"/>
    </row>
    <row r="10" spans="1:29" x14ac:dyDescent="0.25">
      <c r="A10" s="22" t="s">
        <v>56</v>
      </c>
      <c r="B10" s="23">
        <v>61100.114123361011</v>
      </c>
      <c r="C10" s="23">
        <v>56265.824156189017</v>
      </c>
      <c r="D10" s="23">
        <v>51066.153964072015</v>
      </c>
      <c r="E10" s="23">
        <v>47865.394004944021</v>
      </c>
      <c r="F10" s="23">
        <v>44600.358797264009</v>
      </c>
      <c r="G10" s="23">
        <v>53829.406978022074</v>
      </c>
      <c r="H10" s="23">
        <v>48362.572657675017</v>
      </c>
      <c r="I10" s="23">
        <v>43988.375531512407</v>
      </c>
      <c r="J10" s="23">
        <v>48698.824505332137</v>
      </c>
      <c r="K10" s="23">
        <v>33322.658489652647</v>
      </c>
      <c r="L10" s="23">
        <v>30903.467087283636</v>
      </c>
      <c r="M10" s="23">
        <v>29923.803550988934</v>
      </c>
      <c r="N10" s="23">
        <v>26447.556914668185</v>
      </c>
      <c r="O10" s="23">
        <v>24372.844738597007</v>
      </c>
      <c r="P10" s="31"/>
      <c r="Q10" s="31"/>
      <c r="R10" s="31"/>
      <c r="S10" s="31"/>
      <c r="T10" s="31"/>
      <c r="U10" s="31"/>
      <c r="V10" s="31"/>
      <c r="W10" s="31"/>
      <c r="X10" s="31"/>
      <c r="Y10" s="31"/>
      <c r="Z10" s="31"/>
      <c r="AA10" s="31"/>
    </row>
    <row r="11" spans="1:29" x14ac:dyDescent="0.25">
      <c r="A11" s="22" t="s">
        <v>57</v>
      </c>
      <c r="B11" s="23">
        <v>21616.037645360331</v>
      </c>
      <c r="C11" s="23">
        <v>23839.124371557002</v>
      </c>
      <c r="D11" s="23">
        <v>23481.019074225998</v>
      </c>
      <c r="E11" s="23">
        <v>22143.282272836001</v>
      </c>
      <c r="F11" s="23">
        <v>21026.924603092004</v>
      </c>
      <c r="G11" s="23">
        <v>19890.351450681999</v>
      </c>
      <c r="H11" s="23">
        <v>19367.079010465997</v>
      </c>
      <c r="I11" s="23">
        <v>20432.448456591937</v>
      </c>
      <c r="J11" s="23">
        <v>21340.646608047373</v>
      </c>
      <c r="K11" s="23">
        <v>19904.399034035985</v>
      </c>
      <c r="L11" s="23">
        <v>23376.155298888727</v>
      </c>
      <c r="M11" s="23">
        <v>22338.553993226738</v>
      </c>
      <c r="N11" s="23">
        <v>21920.969891345194</v>
      </c>
      <c r="O11" s="23">
        <v>21103.34200103904</v>
      </c>
      <c r="P11" s="31"/>
      <c r="Q11" s="31"/>
      <c r="R11" s="31"/>
      <c r="S11" s="31"/>
      <c r="T11" s="31"/>
      <c r="U11" s="31"/>
      <c r="V11" s="31"/>
      <c r="W11" s="31"/>
      <c r="X11" s="31"/>
      <c r="Y11" s="31"/>
      <c r="Z11" s="31"/>
      <c r="AA11" s="31"/>
    </row>
    <row r="12" spans="1:29" x14ac:dyDescent="0.25">
      <c r="A12" s="22" t="s">
        <v>58</v>
      </c>
      <c r="B12" s="23">
        <v>143205.93620713596</v>
      </c>
      <c r="C12" s="23">
        <v>144136.11299824892</v>
      </c>
      <c r="D12" s="23">
        <v>137846.56399665397</v>
      </c>
      <c r="E12" s="23">
        <v>133145.48095706097</v>
      </c>
      <c r="F12" s="23">
        <v>134994.74731034299</v>
      </c>
      <c r="G12" s="23">
        <v>137288.86390932198</v>
      </c>
      <c r="H12" s="23">
        <v>136009.75716183998</v>
      </c>
      <c r="I12" s="23">
        <v>142933.53372531425</v>
      </c>
      <c r="J12" s="23">
        <v>140756.57882070204</v>
      </c>
      <c r="K12" s="23">
        <v>136821.44355162402</v>
      </c>
      <c r="L12" s="23">
        <v>137214.44176353104</v>
      </c>
      <c r="M12" s="23">
        <v>139072.41008460123</v>
      </c>
      <c r="N12" s="23">
        <v>133306.61012507012</v>
      </c>
      <c r="O12" s="23">
        <v>133714.56515805511</v>
      </c>
      <c r="P12" s="31"/>
      <c r="Q12" s="31"/>
      <c r="R12" s="31"/>
      <c r="S12" s="31"/>
      <c r="T12" s="31"/>
      <c r="U12" s="31"/>
      <c r="V12" s="31"/>
      <c r="W12" s="31"/>
      <c r="X12" s="31"/>
      <c r="Y12" s="31"/>
      <c r="Z12" s="31"/>
      <c r="AA12" s="31"/>
    </row>
    <row r="13" spans="1:29" x14ac:dyDescent="0.25">
      <c r="A13" s="22" t="s">
        <v>59</v>
      </c>
      <c r="B13" s="23">
        <v>0</v>
      </c>
      <c r="C13" s="23">
        <v>0</v>
      </c>
      <c r="D13" s="23">
        <v>0</v>
      </c>
      <c r="E13" s="23">
        <v>0</v>
      </c>
      <c r="F13" s="23">
        <v>0</v>
      </c>
      <c r="G13" s="23">
        <v>0</v>
      </c>
      <c r="H13" s="23">
        <v>0</v>
      </c>
      <c r="I13" s="23">
        <v>0</v>
      </c>
      <c r="J13" s="23">
        <v>259351.5</v>
      </c>
      <c r="K13" s="23">
        <v>843341</v>
      </c>
      <c r="L13" s="23">
        <v>870573</v>
      </c>
      <c r="M13" s="23"/>
      <c r="N13" s="23">
        <v>0</v>
      </c>
      <c r="O13" s="23">
        <v>0</v>
      </c>
      <c r="P13" s="31"/>
      <c r="Q13" s="31"/>
      <c r="R13" s="31"/>
      <c r="S13" s="31"/>
      <c r="T13" s="31"/>
      <c r="U13" s="31"/>
      <c r="V13" s="31"/>
      <c r="W13" s="31"/>
      <c r="X13" s="31"/>
      <c r="Y13" s="31"/>
      <c r="Z13" s="31"/>
      <c r="AA13" s="31"/>
    </row>
    <row r="14" spans="1:29" x14ac:dyDescent="0.25">
      <c r="A14" s="22" t="s">
        <v>60</v>
      </c>
      <c r="B14" s="23">
        <v>2886.8259084835054</v>
      </c>
      <c r="C14" s="23">
        <v>2881.9088127961159</v>
      </c>
      <c r="D14" s="23">
        <v>2906.2736313898604</v>
      </c>
      <c r="E14" s="23">
        <v>2875.8060204071999</v>
      </c>
      <c r="F14" s="23">
        <v>2860.8672809598602</v>
      </c>
      <c r="G14" s="23">
        <v>2572.1505171438603</v>
      </c>
      <c r="H14" s="23">
        <v>2531.7365280438598</v>
      </c>
      <c r="I14" s="23">
        <v>2522.7658988738604</v>
      </c>
      <c r="J14" s="23">
        <v>403764.68017069984</v>
      </c>
      <c r="K14" s="23">
        <v>2810.0147192298596</v>
      </c>
      <c r="L14" s="23">
        <v>5829.0434526134713</v>
      </c>
      <c r="M14" s="23">
        <v>6870.1955548950136</v>
      </c>
      <c r="N14" s="23">
        <v>6612.288865556432</v>
      </c>
      <c r="O14" s="23">
        <v>7725.4934784857523</v>
      </c>
      <c r="P14" s="31"/>
      <c r="Q14" s="31"/>
      <c r="R14" s="31"/>
      <c r="S14" s="31"/>
      <c r="T14" s="31"/>
      <c r="U14" s="31"/>
      <c r="V14" s="31"/>
      <c r="W14" s="31"/>
      <c r="X14" s="31"/>
      <c r="Y14" s="31"/>
      <c r="Z14" s="31"/>
      <c r="AA14" s="31"/>
    </row>
    <row r="15" spans="1:29" x14ac:dyDescent="0.25">
      <c r="A15" s="40" t="s">
        <v>53</v>
      </c>
      <c r="B15" s="41">
        <v>8589128.2355123162</v>
      </c>
      <c r="C15" s="41">
        <v>9143077.4777394105</v>
      </c>
      <c r="D15" s="41">
        <v>9407444.7174316794</v>
      </c>
      <c r="E15" s="41">
        <v>8923809.6200828832</v>
      </c>
      <c r="F15" s="41">
        <v>6525678.5194145516</v>
      </c>
      <c r="G15" s="41">
        <f>SUM(G8:G14)</f>
        <v>6638329.5351992045</v>
      </c>
      <c r="H15" s="41">
        <f>SUM(H8:H14)</f>
        <v>6386038.7110278551</v>
      </c>
      <c r="I15" s="41">
        <v>6372348.0714593772</v>
      </c>
      <c r="J15" s="41">
        <f>SUM(J8:J14)</f>
        <v>7149354.3878625026</v>
      </c>
      <c r="K15" s="41">
        <v>7214760.8086788859</v>
      </c>
      <c r="L15" s="41">
        <v>7491655.6262033377</v>
      </c>
      <c r="M15" s="41">
        <f>SUM(M8:M14)</f>
        <v>6633437.7180399038</v>
      </c>
      <c r="N15" s="41">
        <f>SUM(N8:N14)</f>
        <v>6440886.9100575428</v>
      </c>
      <c r="O15" s="41">
        <f>SUM(O8:O14)</f>
        <v>6814132.315767508</v>
      </c>
      <c r="P15" s="31"/>
      <c r="Q15" s="31"/>
      <c r="R15" s="31"/>
      <c r="S15" s="31"/>
      <c r="T15" s="31"/>
      <c r="U15" s="31"/>
      <c r="V15" s="31"/>
      <c r="W15" s="31"/>
      <c r="X15" s="31"/>
      <c r="Y15" s="31"/>
      <c r="Z15" s="31"/>
      <c r="AA15" s="31"/>
    </row>
    <row r="16" spans="1:29" x14ac:dyDescent="0.25">
      <c r="M16" s="46"/>
      <c r="N16" s="46"/>
      <c r="O16" s="46"/>
    </row>
    <row r="17" spans="1:27" x14ac:dyDescent="0.25">
      <c r="A17" s="26" t="s">
        <v>61</v>
      </c>
      <c r="B17" s="28"/>
      <c r="C17" s="28"/>
      <c r="D17" s="28"/>
      <c r="E17" s="28"/>
      <c r="F17" s="28"/>
      <c r="G17" s="28"/>
      <c r="H17" s="28"/>
      <c r="I17" s="28"/>
      <c r="J17" s="28"/>
      <c r="K17" s="28"/>
      <c r="L17" s="28"/>
      <c r="M17" s="28"/>
      <c r="N17" s="28"/>
      <c r="O17" s="28"/>
    </row>
    <row r="18" spans="1:27" x14ac:dyDescent="0.25">
      <c r="A18" s="22" t="s">
        <v>62</v>
      </c>
      <c r="B18" s="23">
        <v>865252.77605690318</v>
      </c>
      <c r="C18" s="23">
        <v>937936.24186415656</v>
      </c>
      <c r="D18" s="23">
        <v>1117553.6809996224</v>
      </c>
      <c r="E18" s="23">
        <v>1243758.1878520893</v>
      </c>
      <c r="F18" s="23">
        <v>1185349.9380710793</v>
      </c>
      <c r="G18" s="23">
        <v>1218701.0604939398</v>
      </c>
      <c r="H18" s="23">
        <v>1303777.5117043674</v>
      </c>
      <c r="I18" s="23">
        <v>1380412.4541129963</v>
      </c>
      <c r="J18" s="23">
        <v>1450743.880175574</v>
      </c>
      <c r="K18" s="23">
        <v>1821083.3249320406</v>
      </c>
      <c r="L18" s="23">
        <v>1698939.3127006318</v>
      </c>
      <c r="M18" s="23">
        <v>1610024.1777853661</v>
      </c>
      <c r="N18" s="23">
        <v>1559378.5924948617</v>
      </c>
      <c r="O18" s="23">
        <v>1391797.6954450672</v>
      </c>
      <c r="P18" s="31"/>
      <c r="Q18" s="31"/>
      <c r="R18" s="31"/>
      <c r="S18" s="31"/>
      <c r="T18" s="31"/>
      <c r="U18" s="31"/>
      <c r="V18" s="31"/>
      <c r="W18" s="31"/>
      <c r="X18" s="31"/>
      <c r="Y18" s="31"/>
      <c r="Z18" s="31"/>
      <c r="AA18" s="31"/>
    </row>
    <row r="19" spans="1:27" x14ac:dyDescent="0.25">
      <c r="A19" s="22" t="s">
        <v>63</v>
      </c>
      <c r="B19" s="23">
        <v>801599.05111474404</v>
      </c>
      <c r="C19" s="23">
        <v>901759.42685218726</v>
      </c>
      <c r="D19" s="23">
        <v>916210.99371166795</v>
      </c>
      <c r="E19" s="23">
        <v>826850.89065455773</v>
      </c>
      <c r="F19" s="23">
        <v>933538.82738508214</v>
      </c>
      <c r="G19" s="23">
        <v>1042044.8326091493</v>
      </c>
      <c r="H19" s="23">
        <v>1066323.1313284403</v>
      </c>
      <c r="I19" s="23">
        <v>1096595.6095228025</v>
      </c>
      <c r="J19" s="23">
        <v>3363234.3101255652</v>
      </c>
      <c r="K19" s="23">
        <v>2519111.709057352</v>
      </c>
      <c r="L19" s="23">
        <v>2490975.3405338386</v>
      </c>
      <c r="M19" s="23">
        <v>2478701.1449888716</v>
      </c>
      <c r="N19" s="23">
        <v>2445509.148465063</v>
      </c>
      <c r="O19" s="23">
        <v>1791555.9944529603</v>
      </c>
      <c r="P19" s="31"/>
      <c r="Q19" s="31"/>
      <c r="R19" s="31"/>
      <c r="S19" s="31"/>
      <c r="T19" s="31"/>
      <c r="U19" s="31"/>
      <c r="V19" s="31"/>
      <c r="W19" s="31"/>
      <c r="X19" s="31"/>
      <c r="Y19" s="31"/>
      <c r="Z19" s="31"/>
      <c r="AA19" s="31"/>
    </row>
    <row r="20" spans="1:27" x14ac:dyDescent="0.25">
      <c r="A20" s="22" t="s">
        <v>64</v>
      </c>
      <c r="B20" s="23">
        <v>0</v>
      </c>
      <c r="C20" s="23">
        <v>0</v>
      </c>
      <c r="D20" s="23">
        <v>0</v>
      </c>
      <c r="E20" s="23">
        <v>0</v>
      </c>
      <c r="F20" s="23">
        <v>2979941.3009386403</v>
      </c>
      <c r="G20" s="23">
        <v>3046773.0927744731</v>
      </c>
      <c r="H20" s="23">
        <v>2995759.0978509639</v>
      </c>
      <c r="I20" s="23">
        <v>2831510</v>
      </c>
      <c r="J20" s="23">
        <v>0</v>
      </c>
      <c r="K20" s="23">
        <v>0</v>
      </c>
      <c r="L20" s="23">
        <v>0</v>
      </c>
      <c r="M20" s="23">
        <v>0</v>
      </c>
      <c r="N20" s="23">
        <v>0</v>
      </c>
      <c r="O20" s="23">
        <v>0</v>
      </c>
      <c r="P20" s="31"/>
      <c r="Q20" s="31"/>
      <c r="R20" s="31"/>
      <c r="S20" s="31"/>
      <c r="T20" s="31"/>
      <c r="U20" s="31"/>
      <c r="V20" s="31"/>
      <c r="W20" s="31"/>
      <c r="X20" s="31"/>
      <c r="Y20" s="31"/>
      <c r="Z20" s="31"/>
      <c r="AA20" s="31"/>
    </row>
    <row r="21" spans="1:27" x14ac:dyDescent="0.25">
      <c r="A21" s="40" t="s">
        <v>61</v>
      </c>
      <c r="B21" s="41">
        <v>1666851.8271716472</v>
      </c>
      <c r="C21" s="41">
        <v>1839695.6687163438</v>
      </c>
      <c r="D21" s="41">
        <v>2033764.6747112903</v>
      </c>
      <c r="E21" s="41">
        <v>2070609.0785066471</v>
      </c>
      <c r="F21" s="41">
        <v>5098830.0663948022</v>
      </c>
      <c r="G21" s="41">
        <f>SUM(G18:G20)</f>
        <v>5307518.9858775623</v>
      </c>
      <c r="H21" s="41">
        <f>SUM(H18:H20)</f>
        <v>5365859.7408837713</v>
      </c>
      <c r="I21" s="41">
        <v>5308518</v>
      </c>
      <c r="J21" s="41">
        <f>SUM(J18:J20)</f>
        <v>4813978.1903011389</v>
      </c>
      <c r="K21" s="41">
        <v>4340195.0339893932</v>
      </c>
      <c r="L21" s="41">
        <v>4189914.6532344702</v>
      </c>
      <c r="M21" s="41">
        <f>SUM(M18:M20)</f>
        <v>4088725.322774238</v>
      </c>
      <c r="N21" s="41">
        <f>SUM(N18:N20)</f>
        <v>4004887.7409599246</v>
      </c>
      <c r="O21" s="41">
        <f>SUM(O18:O20)</f>
        <v>3183353.6898980276</v>
      </c>
      <c r="P21" s="31"/>
      <c r="Q21" s="31"/>
      <c r="R21" s="31"/>
      <c r="S21" s="31"/>
      <c r="T21" s="31"/>
      <c r="U21" s="31"/>
      <c r="V21" s="31"/>
      <c r="W21" s="31"/>
      <c r="X21" s="31"/>
      <c r="Y21" s="31"/>
      <c r="Z21" s="31"/>
      <c r="AA21" s="31"/>
    </row>
    <row r="22" spans="1:27" x14ac:dyDescent="0.25">
      <c r="A22" s="26"/>
      <c r="B22" s="23"/>
      <c r="C22" s="23"/>
      <c r="D22" s="23"/>
      <c r="E22" s="23"/>
      <c r="F22" s="23"/>
      <c r="G22" s="23"/>
      <c r="H22" s="23"/>
      <c r="I22" s="23"/>
      <c r="J22" s="23"/>
      <c r="K22" s="23"/>
      <c r="L22" s="23"/>
    </row>
    <row r="23" spans="1:27" x14ac:dyDescent="0.25">
      <c r="A23" s="40" t="s">
        <v>65</v>
      </c>
      <c r="B23" s="41">
        <v>10255980.062683964</v>
      </c>
      <c r="C23" s="41">
        <v>10982773.146455754</v>
      </c>
      <c r="D23" s="41">
        <v>11441209.392142968</v>
      </c>
      <c r="E23" s="41">
        <v>10994418.698589532</v>
      </c>
      <c r="F23" s="41">
        <v>11624508.585809354</v>
      </c>
      <c r="G23" s="41">
        <f>G21+G15</f>
        <v>11945848.521076767</v>
      </c>
      <c r="H23" s="41">
        <f>H21+H15</f>
        <v>11751898.451911626</v>
      </c>
      <c r="I23" s="41">
        <v>11680866.009383136</v>
      </c>
      <c r="J23" s="41">
        <f>J21+J15</f>
        <v>11963332.578163642</v>
      </c>
      <c r="K23" s="41">
        <v>11554955.842668278</v>
      </c>
      <c r="L23" s="41">
        <v>11681570.279437808</v>
      </c>
      <c r="M23" s="41">
        <f>M21+M15</f>
        <v>10722163.040814143</v>
      </c>
      <c r="N23" s="41">
        <f>N21+N15</f>
        <v>10445774.651017468</v>
      </c>
      <c r="O23" s="41">
        <f>O21+O15</f>
        <v>9997486.0056655351</v>
      </c>
      <c r="P23" s="31"/>
      <c r="Q23" s="31"/>
      <c r="R23" s="31"/>
      <c r="S23" s="31"/>
      <c r="T23" s="31"/>
      <c r="U23" s="31"/>
      <c r="V23" s="31"/>
      <c r="W23" s="31"/>
      <c r="X23" s="31"/>
      <c r="Y23" s="31"/>
      <c r="Z23" s="31"/>
      <c r="AA23" s="31"/>
    </row>
    <row r="24" spans="1:27" x14ac:dyDescent="0.25">
      <c r="A24" s="26"/>
      <c r="B24" s="23"/>
      <c r="C24" s="23"/>
      <c r="D24" s="23"/>
      <c r="E24" s="23"/>
      <c r="F24" s="23"/>
      <c r="G24" s="23"/>
      <c r="H24" s="23"/>
      <c r="I24" s="23"/>
      <c r="J24" s="23"/>
      <c r="K24" s="23"/>
      <c r="L24" s="23"/>
      <c r="M24" s="23"/>
      <c r="N24" s="23"/>
      <c r="O24" s="23"/>
    </row>
    <row r="25" spans="1:27" x14ac:dyDescent="0.25">
      <c r="A25" s="26" t="s">
        <v>66</v>
      </c>
      <c r="B25" s="28"/>
      <c r="C25" s="28"/>
      <c r="D25" s="28"/>
      <c r="E25" s="28"/>
      <c r="F25" s="28"/>
      <c r="G25" s="28"/>
      <c r="H25" s="28"/>
      <c r="I25" s="28"/>
      <c r="J25" s="28"/>
      <c r="K25" s="28"/>
      <c r="L25" s="28"/>
      <c r="M25" s="28"/>
      <c r="N25" s="28"/>
      <c r="O25" s="28"/>
    </row>
    <row r="26" spans="1:27" x14ac:dyDescent="0.25">
      <c r="A26" s="22" t="s">
        <v>67</v>
      </c>
      <c r="B26" s="23">
        <v>5020884.9929096922</v>
      </c>
      <c r="C26" s="23">
        <v>5362143.326903292</v>
      </c>
      <c r="D26" s="23">
        <v>5619924.7534924401</v>
      </c>
      <c r="E26" s="23">
        <v>5225520.7444261573</v>
      </c>
      <c r="F26" s="23">
        <v>5507719.7397251902</v>
      </c>
      <c r="G26" s="23">
        <v>5647208.8525963696</v>
      </c>
      <c r="H26" s="23">
        <v>5577850.9609631198</v>
      </c>
      <c r="I26" s="23">
        <v>5514092.5595305488</v>
      </c>
      <c r="J26" s="23">
        <v>5630111.1334155165</v>
      </c>
      <c r="K26" s="23">
        <v>5497522.507207755</v>
      </c>
      <c r="L26" s="23">
        <v>5518150.8645214764</v>
      </c>
      <c r="M26" s="23">
        <v>5378260.5172294034</v>
      </c>
      <c r="N26" s="23">
        <v>5341489.9900644384</v>
      </c>
      <c r="O26" s="23">
        <v>5488821.8774010977</v>
      </c>
      <c r="P26" s="31"/>
      <c r="Q26" s="31"/>
      <c r="R26" s="31"/>
      <c r="S26" s="31"/>
      <c r="T26" s="31"/>
      <c r="U26" s="31"/>
      <c r="V26" s="31"/>
      <c r="W26" s="31"/>
      <c r="X26" s="31"/>
      <c r="Y26" s="31"/>
      <c r="Z26" s="31"/>
      <c r="AA26" s="31"/>
    </row>
    <row r="27" spans="1:27" x14ac:dyDescent="0.25">
      <c r="A27" s="40" t="s">
        <v>68</v>
      </c>
      <c r="B27" s="41">
        <v>5020884.9929096922</v>
      </c>
      <c r="C27" s="41">
        <v>5362143.326903292</v>
      </c>
      <c r="D27" s="41">
        <v>5619924.7534924401</v>
      </c>
      <c r="E27" s="41">
        <v>5225520.7444261573</v>
      </c>
      <c r="F27" s="41">
        <v>5507719.7397251902</v>
      </c>
      <c r="G27" s="41">
        <v>5647208.8525963696</v>
      </c>
      <c r="H27" s="41">
        <v>5577850.9609631198</v>
      </c>
      <c r="I27" s="41">
        <v>5514092.5595305488</v>
      </c>
      <c r="J27" s="41">
        <f>J26</f>
        <v>5630111.1334155165</v>
      </c>
      <c r="K27" s="41">
        <v>5497522.507207755</v>
      </c>
      <c r="L27" s="41">
        <v>5518150.8645214764</v>
      </c>
      <c r="M27" s="41">
        <f>M26</f>
        <v>5378260.5172294034</v>
      </c>
      <c r="N27" s="41">
        <f>N26</f>
        <v>5341489.9900644384</v>
      </c>
      <c r="O27" s="41">
        <f>O26</f>
        <v>5488821.8774010977</v>
      </c>
      <c r="P27" s="31"/>
      <c r="Q27" s="31"/>
      <c r="R27" s="31"/>
      <c r="S27" s="31"/>
      <c r="T27" s="31"/>
      <c r="U27" s="31"/>
      <c r="V27" s="31"/>
      <c r="W27" s="31"/>
      <c r="X27" s="31"/>
      <c r="Y27" s="31"/>
      <c r="Z27" s="31"/>
      <c r="AA27" s="31"/>
    </row>
    <row r="28" spans="1:27" x14ac:dyDescent="0.25">
      <c r="A28" s="26"/>
      <c r="B28" s="23"/>
      <c r="C28" s="23"/>
      <c r="D28" s="23"/>
      <c r="E28" s="23"/>
      <c r="F28" s="23"/>
      <c r="G28" s="23"/>
      <c r="H28" s="23"/>
      <c r="I28" s="23"/>
      <c r="J28" s="23"/>
      <c r="K28" s="23"/>
      <c r="L28" s="23"/>
      <c r="M28" s="23"/>
      <c r="N28" s="23"/>
      <c r="O28" s="23"/>
    </row>
    <row r="29" spans="1:27" x14ac:dyDescent="0.25">
      <c r="A29" s="26" t="s">
        <v>69</v>
      </c>
      <c r="B29" s="28"/>
      <c r="C29" s="28"/>
      <c r="D29" s="28"/>
      <c r="E29" s="28"/>
      <c r="F29" s="28"/>
      <c r="G29" s="28"/>
      <c r="H29" s="28"/>
      <c r="I29" s="28"/>
      <c r="J29" s="28"/>
      <c r="K29" s="28"/>
      <c r="L29" s="28"/>
      <c r="M29" s="28"/>
      <c r="N29" s="28"/>
      <c r="O29" s="28"/>
    </row>
    <row r="30" spans="1:27" x14ac:dyDescent="0.25">
      <c r="A30" s="22" t="s">
        <v>70</v>
      </c>
      <c r="B30" s="23">
        <v>3597287.4812279996</v>
      </c>
      <c r="C30" s="23">
        <v>3837477.1504929997</v>
      </c>
      <c r="D30" s="23">
        <v>3858429.8392759995</v>
      </c>
      <c r="E30" s="23">
        <v>3837095.8861939996</v>
      </c>
      <c r="F30" s="23">
        <v>4162943.7550709997</v>
      </c>
      <c r="G30" s="23">
        <v>4280959.4616479995</v>
      </c>
      <c r="H30" s="23">
        <v>4120827.6017729994</v>
      </c>
      <c r="I30" s="23">
        <v>4008319.5531559987</v>
      </c>
      <c r="J30" s="23">
        <v>4287681.8257119991</v>
      </c>
      <c r="K30" s="23">
        <v>4187532.2713759989</v>
      </c>
      <c r="L30" s="23">
        <v>4327806.807006998</v>
      </c>
      <c r="M30" s="23">
        <v>1457520.3258379993</v>
      </c>
      <c r="N30" s="23">
        <v>1411085.9160179994</v>
      </c>
      <c r="O30" s="23">
        <v>2632413.9224559991</v>
      </c>
      <c r="P30" s="31"/>
      <c r="Q30" s="31"/>
      <c r="R30" s="31"/>
      <c r="S30" s="31"/>
      <c r="T30" s="31"/>
      <c r="U30" s="31"/>
      <c r="V30" s="31"/>
      <c r="W30" s="31"/>
      <c r="X30" s="31"/>
      <c r="Y30" s="31"/>
      <c r="Z30" s="31"/>
      <c r="AA30" s="31"/>
    </row>
    <row r="31" spans="1:27" x14ac:dyDescent="0.25">
      <c r="A31" s="22" t="s">
        <v>71</v>
      </c>
      <c r="B31" s="23">
        <v>43141.854549447999</v>
      </c>
      <c r="C31" s="23">
        <v>40500.315494531009</v>
      </c>
      <c r="D31" s="23">
        <v>36947.378909801999</v>
      </c>
      <c r="E31" s="23">
        <v>34381.415748448002</v>
      </c>
      <c r="F31" s="23">
        <v>31511.190728523998</v>
      </c>
      <c r="G31" s="23">
        <v>39399.056097439934</v>
      </c>
      <c r="H31" s="23">
        <v>34838.928569509815</v>
      </c>
      <c r="I31" s="23">
        <v>31421.316302405889</v>
      </c>
      <c r="J31" s="23">
        <v>33374.418168589131</v>
      </c>
      <c r="K31" s="23">
        <v>22343.445784400028</v>
      </c>
      <c r="L31" s="23">
        <v>20055.25904712257</v>
      </c>
      <c r="M31" s="23">
        <v>19608.449992679198</v>
      </c>
      <c r="N31" s="23">
        <v>16604.213901088766</v>
      </c>
      <c r="O31" s="23">
        <v>14248.213623341981</v>
      </c>
      <c r="P31" s="31"/>
      <c r="Q31" s="31"/>
      <c r="R31" s="31"/>
      <c r="S31" s="31"/>
      <c r="T31" s="31"/>
      <c r="U31" s="31"/>
      <c r="V31" s="31"/>
      <c r="W31" s="31"/>
      <c r="X31" s="31"/>
      <c r="Y31" s="31"/>
      <c r="Z31" s="31"/>
      <c r="AA31" s="31"/>
    </row>
    <row r="32" spans="1:27" x14ac:dyDescent="0.25">
      <c r="A32" s="22" t="s">
        <v>72</v>
      </c>
      <c r="B32" s="23">
        <v>543036.71624564321</v>
      </c>
      <c r="C32" s="23">
        <v>590570.50332045206</v>
      </c>
      <c r="D32" s="23">
        <v>602115.66866165295</v>
      </c>
      <c r="E32" s="23">
        <v>533063.52063259738</v>
      </c>
      <c r="F32" s="23">
        <v>302866.32167436928</v>
      </c>
      <c r="G32" s="23">
        <v>270695.69270363118</v>
      </c>
      <c r="H32" s="23">
        <v>270303.48737090256</v>
      </c>
      <c r="I32" s="23">
        <v>274430.70367317757</v>
      </c>
      <c r="J32" s="23">
        <v>269487.67670269299</v>
      </c>
      <c r="K32" s="23">
        <v>256699.865308943</v>
      </c>
      <c r="L32" s="23">
        <v>243858.79133716942</v>
      </c>
      <c r="M32" s="23">
        <v>256479.51579824163</v>
      </c>
      <c r="N32" s="23">
        <v>243288.09331728236</v>
      </c>
      <c r="O32" s="23">
        <v>240771.79568856108</v>
      </c>
      <c r="P32" s="31"/>
      <c r="Q32" s="31"/>
      <c r="R32" s="31"/>
      <c r="S32" s="31"/>
      <c r="T32" s="31"/>
      <c r="U32" s="31"/>
      <c r="V32" s="31"/>
      <c r="W32" s="31"/>
      <c r="X32" s="31"/>
      <c r="Y32" s="31"/>
      <c r="Z32" s="31"/>
      <c r="AA32" s="31"/>
    </row>
    <row r="33" spans="1:27" x14ac:dyDescent="0.25">
      <c r="A33" s="22" t="s">
        <v>73</v>
      </c>
      <c r="B33" s="23">
        <v>19237.580482750105</v>
      </c>
      <c r="C33" s="23">
        <v>19405.194566290105</v>
      </c>
      <c r="D33" s="23">
        <v>19926.729667122108</v>
      </c>
      <c r="E33" s="23">
        <v>11005.719043572106</v>
      </c>
      <c r="F33" s="23">
        <v>6199.9955361001066</v>
      </c>
      <c r="G33" s="23">
        <v>6622.5216041601061</v>
      </c>
      <c r="H33" s="23">
        <v>6315.2953975001055</v>
      </c>
      <c r="I33" s="23">
        <v>6833.9772710251054</v>
      </c>
      <c r="J33" s="23">
        <v>9445.2913198751048</v>
      </c>
      <c r="K33" s="23">
        <v>9348.8861724351063</v>
      </c>
      <c r="L33" s="23">
        <v>9945.1745446351051</v>
      </c>
      <c r="M33" s="23">
        <v>10036.843787250107</v>
      </c>
      <c r="N33" s="23">
        <v>10009.351423340107</v>
      </c>
      <c r="O33" s="23">
        <v>58642.139395667102</v>
      </c>
      <c r="P33" s="31"/>
      <c r="Q33" s="31"/>
      <c r="R33" s="31"/>
      <c r="S33" s="31"/>
      <c r="T33" s="31"/>
      <c r="U33" s="31"/>
      <c r="V33" s="31"/>
      <c r="W33" s="31"/>
      <c r="X33" s="31"/>
      <c r="Y33" s="31"/>
      <c r="Z33" s="31"/>
      <c r="AA33" s="31"/>
    </row>
    <row r="34" spans="1:27" x14ac:dyDescent="0.25">
      <c r="A34" s="40" t="s">
        <v>74</v>
      </c>
      <c r="B34" s="41">
        <v>4202703.6325058406</v>
      </c>
      <c r="C34" s="41">
        <v>4487953.1638742723</v>
      </c>
      <c r="D34" s="41">
        <v>4517419.6165145757</v>
      </c>
      <c r="E34" s="41">
        <v>4415546.5416186173</v>
      </c>
      <c r="F34" s="41">
        <v>4503521.2630099934</v>
      </c>
      <c r="G34" s="41">
        <f>SUM(G30:G33)</f>
        <v>4597676.7320532296</v>
      </c>
      <c r="H34" s="41">
        <v>4432285.3131109122</v>
      </c>
      <c r="I34" s="41">
        <f>SUM(I30:I33)</f>
        <v>4321005.5504026068</v>
      </c>
      <c r="J34" s="41">
        <f>SUM(J30:J33)</f>
        <v>4599989.2119031567</v>
      </c>
      <c r="K34" s="41">
        <v>4475924.4686417766</v>
      </c>
      <c r="L34" s="41">
        <v>4601666.0319359256</v>
      </c>
      <c r="M34" s="41">
        <f>SUM(M30:M33)</f>
        <v>1743645.1354161703</v>
      </c>
      <c r="N34" s="41">
        <f>SUM(N30:N33)</f>
        <v>1680987.5746597107</v>
      </c>
      <c r="O34" s="41">
        <f>SUM(O30:O33)</f>
        <v>2946076.0711635696</v>
      </c>
      <c r="P34" s="31"/>
      <c r="Q34" s="31"/>
      <c r="R34" s="31"/>
      <c r="S34" s="31"/>
      <c r="T34" s="31"/>
      <c r="U34" s="31"/>
      <c r="V34" s="31"/>
      <c r="W34" s="31"/>
      <c r="X34" s="31"/>
      <c r="Y34" s="31"/>
      <c r="Z34" s="31"/>
      <c r="AA34" s="31"/>
    </row>
    <row r="35" spans="1:27" x14ac:dyDescent="0.25">
      <c r="A35" s="26"/>
      <c r="B35" s="23"/>
      <c r="C35" s="23"/>
      <c r="D35" s="23"/>
      <c r="E35" s="23"/>
      <c r="F35" s="23"/>
      <c r="G35" s="23"/>
      <c r="H35" s="23"/>
      <c r="I35" s="23"/>
      <c r="J35" s="23"/>
      <c r="K35" s="23"/>
      <c r="L35" s="23"/>
      <c r="M35" s="23"/>
      <c r="N35" s="23"/>
      <c r="O35" s="23"/>
    </row>
    <row r="36" spans="1:27" x14ac:dyDescent="0.25">
      <c r="A36" s="26" t="s">
        <v>75</v>
      </c>
      <c r="B36" s="28"/>
      <c r="C36" s="28"/>
      <c r="D36" s="28"/>
      <c r="E36" s="28"/>
      <c r="F36" s="28"/>
      <c r="G36" s="28"/>
      <c r="H36" s="28"/>
      <c r="I36" s="28"/>
      <c r="J36" s="28"/>
      <c r="K36" s="28"/>
      <c r="L36" s="28"/>
      <c r="M36" s="28"/>
      <c r="N36" s="28"/>
      <c r="O36" s="28"/>
    </row>
    <row r="37" spans="1:27" x14ac:dyDescent="0.25">
      <c r="A37" s="22" t="s">
        <v>76</v>
      </c>
      <c r="B37" s="23">
        <v>53357.528174080035</v>
      </c>
      <c r="C37" s="23">
        <v>8534.9213250800458</v>
      </c>
      <c r="D37" s="23">
        <v>112888.44262246405</v>
      </c>
      <c r="E37" s="23">
        <v>5470.4615500000473</v>
      </c>
      <c r="F37" s="23">
        <v>41499.084370000033</v>
      </c>
      <c r="G37" s="23">
        <v>6089.7374900000295</v>
      </c>
      <c r="H37" s="23">
        <v>40987.357030000014</v>
      </c>
      <c r="I37" s="23">
        <v>2740.9252700000343</v>
      </c>
      <c r="J37" s="23">
        <v>41177.557570000055</v>
      </c>
      <c r="K37" s="23">
        <v>5925.8053978254156</v>
      </c>
      <c r="L37" s="23">
        <v>42848.514840000054</v>
      </c>
      <c r="M37" s="23">
        <v>2019655.4026900001</v>
      </c>
      <c r="N37" s="23">
        <v>1973888.7055299999</v>
      </c>
      <c r="O37" s="23">
        <v>14511.751990000301</v>
      </c>
      <c r="P37" s="31"/>
      <c r="Q37" s="31"/>
      <c r="R37" s="31"/>
      <c r="S37" s="31"/>
      <c r="T37" s="31"/>
      <c r="U37" s="31"/>
      <c r="V37" s="31"/>
      <c r="W37" s="31"/>
      <c r="X37" s="31"/>
      <c r="Y37" s="31"/>
      <c r="Z37" s="31"/>
      <c r="AA37" s="31"/>
    </row>
    <row r="38" spans="1:27" x14ac:dyDescent="0.25">
      <c r="A38" s="22" t="s">
        <v>71</v>
      </c>
      <c r="B38" s="23">
        <v>16582.399127069988</v>
      </c>
      <c r="C38" s="23">
        <v>15873.370290667986</v>
      </c>
      <c r="D38" s="23">
        <v>14618.098932557989</v>
      </c>
      <c r="E38" s="23">
        <v>14217.146103652993</v>
      </c>
      <c r="F38" s="23">
        <v>14433.471376010986</v>
      </c>
      <c r="G38" s="23">
        <v>16015.649813598178</v>
      </c>
      <c r="H38" s="23">
        <v>15319.816690719377</v>
      </c>
      <c r="I38" s="23">
        <v>14548.747555018133</v>
      </c>
      <c r="J38" s="23">
        <v>17639.535929418395</v>
      </c>
      <c r="K38" s="23">
        <v>12336.871498809765</v>
      </c>
      <c r="L38" s="23">
        <v>12369.181166932629</v>
      </c>
      <c r="M38" s="23">
        <v>11948.146303453495</v>
      </c>
      <c r="N38" s="23">
        <v>11496.679277789872</v>
      </c>
      <c r="O38" s="23">
        <v>11843.417291984491</v>
      </c>
      <c r="P38" s="31"/>
      <c r="Q38" s="31"/>
      <c r="R38" s="31"/>
      <c r="S38" s="31"/>
      <c r="T38" s="31"/>
      <c r="U38" s="31"/>
      <c r="V38" s="31"/>
      <c r="W38" s="31"/>
      <c r="X38" s="31"/>
      <c r="Y38" s="31"/>
      <c r="Z38" s="31"/>
      <c r="AA38" s="31"/>
    </row>
    <row r="39" spans="1:27" x14ac:dyDescent="0.25">
      <c r="A39" s="22" t="s">
        <v>77</v>
      </c>
      <c r="B39" s="23">
        <v>936343.51759685343</v>
      </c>
      <c r="C39" s="23">
        <v>1079492.7731524229</v>
      </c>
      <c r="D39" s="23">
        <v>1140903.0686975827</v>
      </c>
      <c r="E39" s="23">
        <v>1331086.1153455086</v>
      </c>
      <c r="F39" s="23">
        <v>1214643.1638009613</v>
      </c>
      <c r="G39" s="23">
        <v>1326007.8090647541</v>
      </c>
      <c r="H39" s="23">
        <v>1339772.7168854789</v>
      </c>
      <c r="I39" s="23">
        <v>1493638.5676576127</v>
      </c>
      <c r="J39" s="23">
        <v>1567281.7195418093</v>
      </c>
      <c r="K39" s="23">
        <v>1449760.5308656667</v>
      </c>
      <c r="L39" s="23">
        <v>1410600.4091198035</v>
      </c>
      <c r="M39" s="23">
        <v>1475099.8367072758</v>
      </c>
      <c r="N39" s="23">
        <v>1346992.6040730954</v>
      </c>
      <c r="O39" s="23">
        <v>1433681.8607692621</v>
      </c>
      <c r="P39" s="31"/>
      <c r="Q39" s="31"/>
      <c r="R39" s="31"/>
      <c r="S39" s="31"/>
      <c r="T39" s="31"/>
      <c r="U39" s="31"/>
      <c r="V39" s="31"/>
      <c r="W39" s="31"/>
      <c r="X39" s="31"/>
      <c r="Y39" s="31"/>
      <c r="Z39" s="31"/>
      <c r="AA39" s="31"/>
    </row>
    <row r="40" spans="1:27" x14ac:dyDescent="0.25">
      <c r="A40" s="22" t="s">
        <v>78</v>
      </c>
      <c r="B40" s="23">
        <v>26108.255540219987</v>
      </c>
      <c r="C40" s="23">
        <v>28775.59091001776</v>
      </c>
      <c r="D40" s="23">
        <v>35455.41188334865</v>
      </c>
      <c r="E40" s="23">
        <v>2577.6895455953331</v>
      </c>
      <c r="F40" s="23">
        <v>19009.615682590669</v>
      </c>
      <c r="G40" s="23">
        <v>34095.561399824095</v>
      </c>
      <c r="H40" s="23">
        <v>26342.727951245914</v>
      </c>
      <c r="I40" s="23">
        <v>38014.269967349006</v>
      </c>
      <c r="J40" s="23">
        <v>107133.42280374175</v>
      </c>
      <c r="K40" s="23">
        <v>113485.65905644263</v>
      </c>
      <c r="L40" s="23">
        <v>95935.282853671772</v>
      </c>
      <c r="M40" s="23">
        <v>93554.007467821357</v>
      </c>
      <c r="N40" s="23">
        <v>90919.101412433753</v>
      </c>
      <c r="O40" s="23">
        <v>102551.03104963669</v>
      </c>
      <c r="P40" s="31"/>
      <c r="Q40" s="31"/>
      <c r="R40" s="31"/>
      <c r="S40" s="31"/>
      <c r="T40" s="31"/>
      <c r="U40" s="31"/>
      <c r="V40" s="31"/>
      <c r="W40" s="31"/>
      <c r="X40" s="31"/>
      <c r="Y40" s="31"/>
      <c r="Z40" s="31"/>
      <c r="AA40" s="31"/>
    </row>
    <row r="41" spans="1:27" x14ac:dyDescent="0.25">
      <c r="A41" s="22" t="s">
        <v>79</v>
      </c>
      <c r="B41" s="23">
        <v>0</v>
      </c>
      <c r="C41" s="23">
        <v>0</v>
      </c>
      <c r="D41" s="23">
        <v>0</v>
      </c>
      <c r="E41" s="23">
        <v>0</v>
      </c>
      <c r="F41" s="23">
        <v>323681.9852822086</v>
      </c>
      <c r="G41" s="23">
        <v>318754.18165899103</v>
      </c>
      <c r="H41" s="23">
        <v>319339.56228015269</v>
      </c>
      <c r="I41" s="23">
        <v>296825</v>
      </c>
      <c r="J41" s="23">
        <v>0</v>
      </c>
      <c r="K41" s="23">
        <v>0</v>
      </c>
      <c r="L41" s="23">
        <v>0</v>
      </c>
      <c r="M41" s="23">
        <v>0</v>
      </c>
      <c r="N41" s="23">
        <v>0</v>
      </c>
      <c r="O41" s="23">
        <v>0</v>
      </c>
      <c r="P41" s="31"/>
      <c r="Q41" s="31"/>
      <c r="R41" s="31"/>
      <c r="S41" s="31"/>
      <c r="T41" s="31"/>
      <c r="U41" s="31"/>
      <c r="V41" s="31"/>
      <c r="W41" s="31"/>
      <c r="X41" s="31"/>
      <c r="Y41" s="31"/>
      <c r="Z41" s="31"/>
      <c r="AA41" s="31"/>
    </row>
    <row r="42" spans="1:27" x14ac:dyDescent="0.25">
      <c r="A42" s="40" t="s">
        <v>80</v>
      </c>
      <c r="B42" s="41">
        <v>1032391.7004382234</v>
      </c>
      <c r="C42" s="41">
        <v>1132676.6556781905</v>
      </c>
      <c r="D42" s="41">
        <v>1303865.0221359534</v>
      </c>
      <c r="E42" s="41">
        <v>1353351.4125447569</v>
      </c>
      <c r="F42" s="41">
        <v>1613267.3205117716</v>
      </c>
      <c r="G42" s="41">
        <f>SUM(G37:G41)</f>
        <v>1700962.9394271672</v>
      </c>
      <c r="H42" s="41">
        <f>SUM(H37:H41)</f>
        <v>1741762.1808375968</v>
      </c>
      <c r="I42" s="41">
        <v>1845768</v>
      </c>
      <c r="J42" s="41">
        <f>SUM(J37:J41)</f>
        <v>1733232.2358449693</v>
      </c>
      <c r="K42" s="41">
        <v>1581508.8668187445</v>
      </c>
      <c r="L42" s="41">
        <v>1561753.387980408</v>
      </c>
      <c r="M42" s="41">
        <f>SUM(M37:M41)</f>
        <v>3600257.3931685509</v>
      </c>
      <c r="N42" s="41">
        <f>SUM(N37:N41)</f>
        <v>3423297.0902933185</v>
      </c>
      <c r="O42" s="41">
        <f>SUM(O37:O41)</f>
        <v>1562588.0611008834</v>
      </c>
      <c r="P42" s="31"/>
      <c r="Q42" s="31"/>
      <c r="R42" s="31"/>
      <c r="S42" s="31"/>
      <c r="T42" s="31"/>
      <c r="U42" s="31"/>
      <c r="V42" s="31"/>
      <c r="W42" s="31"/>
      <c r="X42" s="31"/>
      <c r="Y42" s="31"/>
      <c r="Z42" s="31"/>
      <c r="AA42" s="31"/>
    </row>
    <row r="43" spans="1:27" x14ac:dyDescent="0.25">
      <c r="A43" s="5"/>
      <c r="B43" s="10"/>
      <c r="C43" s="10"/>
      <c r="D43" s="10"/>
      <c r="E43" s="10"/>
      <c r="F43" s="10"/>
      <c r="G43" s="10"/>
      <c r="H43" s="10"/>
      <c r="I43" s="10"/>
      <c r="J43" s="10"/>
      <c r="K43" s="10"/>
      <c r="L43" s="10"/>
      <c r="M43" s="10"/>
      <c r="N43" s="10"/>
      <c r="O43" s="10"/>
    </row>
    <row r="44" spans="1:27" x14ac:dyDescent="0.25">
      <c r="A44" s="40" t="s">
        <v>81</v>
      </c>
      <c r="B44" s="41">
        <v>5235095.3329440644</v>
      </c>
      <c r="C44" s="41">
        <v>5620629.8195524635</v>
      </c>
      <c r="D44" s="41">
        <v>5821284.63865053</v>
      </c>
      <c r="E44" s="41">
        <v>5768897.9541633744</v>
      </c>
      <c r="F44" s="41">
        <v>6116788.5835217647</v>
      </c>
      <c r="G44" s="41">
        <f>G42+G34</f>
        <v>6298639.6714803968</v>
      </c>
      <c r="H44" s="41">
        <f>H42+H34</f>
        <v>6174047.493948509</v>
      </c>
      <c r="I44" s="41">
        <v>6166773.5504026068</v>
      </c>
      <c r="J44" s="41">
        <f>J42+J34</f>
        <v>6333221.4477481265</v>
      </c>
      <c r="K44" s="41">
        <v>6057433.3354605213</v>
      </c>
      <c r="L44" s="41">
        <v>6163419.4199163336</v>
      </c>
      <c r="M44" s="41">
        <f>M42+M34</f>
        <v>5343902.5285847215</v>
      </c>
      <c r="N44" s="41">
        <f>N42+N34</f>
        <v>5104284.6649530288</v>
      </c>
      <c r="O44" s="41">
        <f>O42+O34</f>
        <v>4508664.132264453</v>
      </c>
      <c r="P44" s="31"/>
      <c r="Q44" s="31"/>
      <c r="R44" s="31"/>
      <c r="S44" s="31"/>
      <c r="T44" s="31"/>
      <c r="U44" s="31"/>
      <c r="V44" s="31"/>
      <c r="W44" s="31"/>
      <c r="X44" s="31"/>
      <c r="Y44" s="31"/>
      <c r="Z44" s="31"/>
      <c r="AA44" s="31"/>
    </row>
    <row r="45" spans="1:27" x14ac:dyDescent="0.25">
      <c r="A45" s="5"/>
      <c r="B45" s="10"/>
      <c r="C45" s="10"/>
      <c r="D45" s="10"/>
      <c r="E45" s="10"/>
      <c r="F45" s="10"/>
      <c r="G45" s="10"/>
      <c r="H45" s="10"/>
      <c r="I45" s="10"/>
      <c r="J45" s="10"/>
      <c r="K45" s="10"/>
      <c r="L45" s="10"/>
      <c r="M45" s="10"/>
      <c r="N45" s="10"/>
      <c r="O45" s="10"/>
    </row>
    <row r="46" spans="1:27" x14ac:dyDescent="0.25">
      <c r="A46" s="40" t="s">
        <v>82</v>
      </c>
      <c r="B46" s="41">
        <v>10255980.062683964</v>
      </c>
      <c r="C46" s="41">
        <v>10982773.146455754</v>
      </c>
      <c r="D46" s="41">
        <v>11441209.39214297</v>
      </c>
      <c r="E46" s="41">
        <v>10994418.69858953</v>
      </c>
      <c r="F46" s="41">
        <v>11624509.323246956</v>
      </c>
      <c r="G46" s="41">
        <f>G44+G27</f>
        <v>11945848.524076767</v>
      </c>
      <c r="H46" s="41">
        <f>H44+H27</f>
        <v>11751898.454911629</v>
      </c>
      <c r="I46" s="41">
        <f>I44+I27</f>
        <v>11680866.109933157</v>
      </c>
      <c r="J46" s="41">
        <f>J44+J27</f>
        <v>11963332.581163643</v>
      </c>
      <c r="K46" s="41">
        <v>11554955.842668278</v>
      </c>
      <c r="L46" s="41">
        <v>11681570.284437809</v>
      </c>
      <c r="M46" s="41">
        <f>M44+M27</f>
        <v>10722163.045814125</v>
      </c>
      <c r="N46" s="41">
        <f>N44+N27</f>
        <v>10445774.655017467</v>
      </c>
      <c r="O46" s="41">
        <f>O44+O27</f>
        <v>9997486.0096655507</v>
      </c>
      <c r="P46" s="31"/>
      <c r="Q46" s="31"/>
      <c r="R46" s="31"/>
      <c r="S46" s="31"/>
      <c r="T46" s="31"/>
      <c r="U46" s="31"/>
      <c r="V46" s="31"/>
      <c r="W46" s="31"/>
      <c r="X46" s="31"/>
      <c r="Y46" s="31"/>
      <c r="Z46" s="31"/>
      <c r="AA46" s="31"/>
    </row>
    <row r="47" spans="1:27" x14ac:dyDescent="0.25">
      <c r="B47" s="51"/>
      <c r="C47" s="51"/>
      <c r="D47" s="51"/>
      <c r="E47" s="51"/>
      <c r="F47" s="51"/>
      <c r="G47" s="51"/>
      <c r="H47" s="51"/>
      <c r="I47" s="51"/>
      <c r="J47" s="51"/>
      <c r="K47" s="51"/>
      <c r="L47" s="51"/>
      <c r="M47" s="51"/>
      <c r="N47" s="51"/>
      <c r="O47" s="51"/>
    </row>
    <row r="49" spans="1:15" x14ac:dyDescent="0.25">
      <c r="A49" s="74" t="s">
        <v>83</v>
      </c>
      <c r="B49" s="75"/>
      <c r="C49" s="75"/>
      <c r="D49" s="76"/>
      <c r="M49" s="73"/>
      <c r="O49" s="73"/>
    </row>
    <row r="50" spans="1:15" x14ac:dyDescent="0.25">
      <c r="A50" s="77"/>
      <c r="B50" s="78"/>
      <c r="C50" s="78"/>
      <c r="D50" s="79"/>
    </row>
    <row r="51" spans="1:15" x14ac:dyDescent="0.25">
      <c r="A51" s="80"/>
      <c r="B51" s="81"/>
      <c r="C51" s="81"/>
      <c r="D51" s="82"/>
    </row>
  </sheetData>
  <mergeCells count="1">
    <mergeCell ref="A49:D51"/>
  </mergeCells>
  <phoneticPr fontId="13" type="noConversion"/>
  <pageMargins left="0.7" right="0.7" top="0.75" bottom="0.75" header="0.3" footer="0.3"/>
  <pageSetup paperSize="304" orientation="portrait" r:id="rId1"/>
  <customProperties>
    <customPr name="SheetOption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8D99A-3FFF-4F95-8A78-23CD9D313323}">
  <dimension ref="A1:AA55"/>
  <sheetViews>
    <sheetView showGridLines="0" tabSelected="1" topLeftCell="A3" zoomScaleNormal="100" workbookViewId="0">
      <pane xSplit="1" topLeftCell="J1" activePane="topRight" state="frozen"/>
      <selection activeCell="O3" sqref="O3"/>
      <selection pane="topRight" activeCell="Y22" sqref="Y22"/>
    </sheetView>
  </sheetViews>
  <sheetFormatPr defaultColWidth="9.140625" defaultRowHeight="15" x14ac:dyDescent="0.25"/>
  <cols>
    <col min="1" max="1" width="56" bestFit="1" customWidth="1"/>
    <col min="2" max="15" width="10.85546875" customWidth="1"/>
    <col min="16" max="16" width="10.85546875" style="46" customWidth="1"/>
    <col min="17" max="20" width="10.85546875" style="59" customWidth="1"/>
    <col min="21" max="21" width="11.85546875" bestFit="1" customWidth="1"/>
    <col min="22" max="22" width="9.5703125" bestFit="1" customWidth="1"/>
    <col min="23" max="23" width="12" bestFit="1" customWidth="1"/>
    <col min="24" max="24" width="10.140625" bestFit="1" customWidth="1"/>
    <col min="25" max="25" width="10.28515625" bestFit="1" customWidth="1"/>
  </cols>
  <sheetData>
    <row r="1" spans="1:27" ht="23.25" x14ac:dyDescent="0.35">
      <c r="A1" s="36" t="s">
        <v>84</v>
      </c>
      <c r="B1" s="2"/>
      <c r="C1" s="2"/>
      <c r="D1" s="2"/>
      <c r="E1" s="2"/>
      <c r="F1" s="2"/>
      <c r="G1" s="2"/>
      <c r="H1" s="2"/>
      <c r="I1" s="2"/>
      <c r="J1" s="2"/>
      <c r="K1" s="2"/>
      <c r="L1" s="2"/>
      <c r="M1" s="2"/>
      <c r="N1" s="2"/>
      <c r="O1" s="2"/>
      <c r="P1" s="44"/>
      <c r="Q1" s="57"/>
      <c r="R1" s="57"/>
      <c r="S1" s="57"/>
      <c r="T1" s="57"/>
    </row>
    <row r="2" spans="1:27" ht="15.75" x14ac:dyDescent="0.25">
      <c r="B2" s="16"/>
      <c r="C2" s="16"/>
      <c r="D2" s="16"/>
      <c r="E2" s="16"/>
      <c r="F2" s="16"/>
      <c r="G2" s="16"/>
      <c r="H2" s="16"/>
      <c r="I2" s="16"/>
      <c r="J2" s="16"/>
      <c r="K2" s="16"/>
      <c r="L2" s="16"/>
      <c r="M2" s="16"/>
      <c r="N2" s="16"/>
      <c r="O2" s="16"/>
      <c r="P2" s="32"/>
      <c r="Q2" s="58"/>
      <c r="R2" s="58"/>
      <c r="S2" s="58"/>
      <c r="T2" s="58"/>
    </row>
    <row r="3" spans="1:27" ht="15.75" x14ac:dyDescent="0.25">
      <c r="A3" s="3" t="s">
        <v>1</v>
      </c>
      <c r="B3" s="16"/>
      <c r="C3" s="16"/>
      <c r="D3" s="16"/>
      <c r="E3" s="16"/>
      <c r="F3" s="16"/>
      <c r="G3" s="16"/>
      <c r="H3" s="16"/>
      <c r="I3" s="16"/>
      <c r="J3" s="16"/>
      <c r="K3" s="16"/>
      <c r="L3" s="16"/>
      <c r="N3" s="16"/>
      <c r="O3" s="16"/>
      <c r="P3" s="32"/>
      <c r="Q3" s="58"/>
      <c r="R3" s="58"/>
      <c r="S3" s="58"/>
      <c r="T3" s="58"/>
    </row>
    <row r="4" spans="1:27" x14ac:dyDescent="0.25">
      <c r="A4" s="37" t="s">
        <v>85</v>
      </c>
      <c r="B4" s="38" t="s">
        <v>3</v>
      </c>
      <c r="C4" s="38" t="s">
        <v>4</v>
      </c>
      <c r="D4" s="38" t="s">
        <v>5</v>
      </c>
      <c r="E4" s="38" t="s">
        <v>6</v>
      </c>
      <c r="F4" s="38" t="s">
        <v>7</v>
      </c>
      <c r="G4" s="38" t="s">
        <v>8</v>
      </c>
      <c r="H4" s="38" t="s">
        <v>9</v>
      </c>
      <c r="I4" s="38" t="s">
        <v>10</v>
      </c>
      <c r="J4" s="38" t="s">
        <v>11</v>
      </c>
      <c r="K4" s="38" t="s">
        <v>12</v>
      </c>
      <c r="L4" s="38" t="s">
        <v>13</v>
      </c>
      <c r="M4" s="38" t="s">
        <v>14</v>
      </c>
      <c r="N4" s="38" t="s">
        <v>133</v>
      </c>
      <c r="O4" s="38" t="s">
        <v>135</v>
      </c>
      <c r="P4" s="45"/>
      <c r="Q4" s="38" t="s">
        <v>15</v>
      </c>
      <c r="R4" s="38" t="s">
        <v>16</v>
      </c>
      <c r="S4" s="38" t="s">
        <v>131</v>
      </c>
      <c r="T4" s="38" t="s">
        <v>132</v>
      </c>
    </row>
    <row r="5" spans="1:27" ht="15" customHeight="1" x14ac:dyDescent="0.3">
      <c r="A5" s="8"/>
      <c r="B5" s="11"/>
      <c r="C5" s="11"/>
      <c r="D5" s="11"/>
      <c r="E5" s="11"/>
      <c r="F5" s="11"/>
      <c r="G5" s="11"/>
      <c r="H5" s="11"/>
      <c r="I5" s="11"/>
      <c r="J5" s="11"/>
      <c r="K5" s="11"/>
      <c r="L5" s="11"/>
      <c r="M5" s="11"/>
      <c r="N5" s="11"/>
      <c r="O5" s="11"/>
      <c r="P5" s="48"/>
      <c r="Q5" s="11"/>
      <c r="R5" s="11"/>
      <c r="S5" s="11"/>
      <c r="T5" s="11"/>
    </row>
    <row r="6" spans="1:27" s="12" customFormat="1" ht="12.75" customHeight="1" x14ac:dyDescent="0.3">
      <c r="A6" s="29" t="s">
        <v>86</v>
      </c>
      <c r="B6" s="30"/>
      <c r="C6" s="30"/>
      <c r="D6" s="30"/>
      <c r="E6" s="30"/>
      <c r="F6" s="30"/>
      <c r="G6" s="30"/>
      <c r="H6" s="30"/>
      <c r="I6" s="30"/>
      <c r="J6" s="30"/>
      <c r="K6" s="30"/>
      <c r="L6" s="30"/>
      <c r="M6" s="30"/>
      <c r="N6" s="30"/>
      <c r="O6" s="30"/>
      <c r="P6" s="49"/>
      <c r="Q6" s="30"/>
      <c r="R6" s="30"/>
      <c r="S6" s="30"/>
      <c r="T6" s="30"/>
      <c r="U6"/>
    </row>
    <row r="7" spans="1:27" s="12" customFormat="1" ht="17.25" customHeight="1" x14ac:dyDescent="0.3">
      <c r="A7" s="26"/>
      <c r="B7" s="15"/>
      <c r="C7" s="15"/>
      <c r="D7" s="15"/>
      <c r="E7" s="15"/>
      <c r="F7" s="15"/>
      <c r="G7" s="15"/>
      <c r="H7" s="15"/>
      <c r="I7" s="15"/>
      <c r="J7" s="70"/>
      <c r="K7" s="70"/>
      <c r="L7" s="70"/>
      <c r="M7" s="70"/>
      <c r="N7" s="70"/>
      <c r="O7" s="70"/>
      <c r="P7" s="50"/>
      <c r="Q7" s="15"/>
      <c r="R7" s="15"/>
      <c r="S7" s="15"/>
      <c r="T7" s="15"/>
      <c r="U7"/>
    </row>
    <row r="8" spans="1:27" s="3" customFormat="1" ht="12.75" customHeight="1" x14ac:dyDescent="0.25">
      <c r="A8" s="28" t="s">
        <v>87</v>
      </c>
      <c r="B8" s="27">
        <v>20183.807127113821</v>
      </c>
      <c r="C8" s="27">
        <v>75118.529403945955</v>
      </c>
      <c r="D8" s="27">
        <v>85545.932885204675</v>
      </c>
      <c r="E8" s="27">
        <f>-353672.639609363-2168</f>
        <v>-355840.63960936299</v>
      </c>
      <c r="F8" s="27">
        <v>-31091.091331818214</v>
      </c>
      <c r="G8" s="27">
        <v>-22221.626347601588</v>
      </c>
      <c r="H8" s="27">
        <v>35886.382939454808</v>
      </c>
      <c r="I8" s="27">
        <v>68398.399658772163</v>
      </c>
      <c r="J8" s="27">
        <v>70600.709680083091</v>
      </c>
      <c r="K8" s="27">
        <f>78235.0662991237-3675</f>
        <v>74560.066299123704</v>
      </c>
      <c r="L8" s="27">
        <v>22691.0279133732</v>
      </c>
      <c r="M8" s="27">
        <f>53246.2679686999+86</f>
        <v>53332.267968699904</v>
      </c>
      <c r="N8" s="27">
        <v>59601.636280239691</v>
      </c>
      <c r="O8" s="27">
        <v>434.83732268661259</v>
      </c>
      <c r="P8" s="52"/>
      <c r="Q8" s="27">
        <v>-174992.37019309768</v>
      </c>
      <c r="R8" s="27">
        <v>50972.064918807169</v>
      </c>
      <c r="S8" s="27">
        <v>221185</v>
      </c>
      <c r="T8" s="27">
        <v>60036.473602925864</v>
      </c>
      <c r="U8" s="31"/>
      <c r="V8" s="66"/>
      <c r="W8" s="66"/>
      <c r="Y8" s="66"/>
      <c r="Z8" s="66"/>
      <c r="AA8" s="66"/>
    </row>
    <row r="9" spans="1:27" s="12" customFormat="1" ht="8.25" customHeight="1" x14ac:dyDescent="0.3">
      <c r="A9" s="15"/>
      <c r="B9" s="15"/>
      <c r="C9" s="15"/>
      <c r="D9" s="15"/>
      <c r="E9" s="15"/>
      <c r="F9" s="15"/>
      <c r="G9" s="15"/>
      <c r="H9" s="15"/>
      <c r="I9" s="15"/>
      <c r="J9" s="15"/>
      <c r="K9" s="15"/>
      <c r="L9" s="15"/>
      <c r="M9" s="15"/>
      <c r="N9" s="15"/>
      <c r="O9" s="15"/>
      <c r="P9" s="50"/>
      <c r="Q9" s="15"/>
      <c r="R9" s="15"/>
      <c r="S9" s="15"/>
      <c r="T9" s="15"/>
      <c r="U9"/>
    </row>
    <row r="10" spans="1:27" s="12" customFormat="1" ht="18.75" x14ac:dyDescent="0.3">
      <c r="A10" s="23" t="s">
        <v>88</v>
      </c>
      <c r="B10" s="23"/>
      <c r="C10" s="23"/>
      <c r="D10" s="23"/>
      <c r="E10" s="23"/>
      <c r="F10" s="23"/>
      <c r="G10" s="23"/>
      <c r="H10" s="23"/>
      <c r="I10" s="23"/>
      <c r="J10" s="23"/>
      <c r="K10" s="23"/>
      <c r="L10" s="23"/>
      <c r="M10" s="23"/>
      <c r="N10" s="23"/>
      <c r="O10" s="23"/>
      <c r="P10" s="23"/>
      <c r="Q10" s="23"/>
      <c r="R10" s="23"/>
      <c r="S10" s="23"/>
      <c r="T10" s="23"/>
      <c r="U10"/>
    </row>
    <row r="11" spans="1:27" s="12" customFormat="1" ht="15" customHeight="1" x14ac:dyDescent="0.3">
      <c r="A11" s="15"/>
      <c r="B11" s="15"/>
      <c r="C11" s="15"/>
      <c r="D11" s="15"/>
      <c r="E11" s="15"/>
      <c r="F11" s="15"/>
      <c r="G11" s="15"/>
      <c r="H11" s="15"/>
      <c r="I11" s="15"/>
      <c r="J11" s="15"/>
      <c r="K11" s="15"/>
      <c r="L11" s="15"/>
      <c r="M11" s="15"/>
      <c r="N11" s="15"/>
      <c r="O11" s="15"/>
      <c r="P11" s="50"/>
      <c r="Q11" s="15"/>
      <c r="R11" s="15"/>
      <c r="S11" s="15"/>
      <c r="T11" s="15"/>
      <c r="U11"/>
    </row>
    <row r="12" spans="1:27" s="13" customFormat="1" ht="12.75" customHeight="1" x14ac:dyDescent="0.35">
      <c r="A12" s="23" t="s">
        <v>89</v>
      </c>
      <c r="B12" s="23">
        <v>-12527.616317193793</v>
      </c>
      <c r="C12" s="23">
        <v>-5720.9902944460027</v>
      </c>
      <c r="D12" s="23">
        <v>-9833.273785090998</v>
      </c>
      <c r="E12" s="23">
        <v>-30009.27862500499</v>
      </c>
      <c r="F12" s="23">
        <v>123.11637341131224</v>
      </c>
      <c r="G12" s="23">
        <v>-13847.599023594999</v>
      </c>
      <c r="H12" s="23">
        <v>-19676.762213945003</v>
      </c>
      <c r="I12" s="23">
        <v>-8233.7856368807807</v>
      </c>
      <c r="J12" s="23">
        <v>-19350.949305830152</v>
      </c>
      <c r="K12" s="23">
        <v>-25814.80401491564</v>
      </c>
      <c r="L12" s="23">
        <v>-34552.339466528982</v>
      </c>
      <c r="M12" s="23">
        <v>-15541.910856368691</v>
      </c>
      <c r="N12" s="23">
        <v>-32256.397125670501</v>
      </c>
      <c r="O12" s="23">
        <v>-20627.372518483942</v>
      </c>
      <c r="P12" s="52"/>
      <c r="Q12" s="23">
        <v>-58091.159021735795</v>
      </c>
      <c r="R12" s="23">
        <v>-41635.030501009474</v>
      </c>
      <c r="S12" s="23">
        <v>-95260.00364364346</v>
      </c>
      <c r="T12" s="23">
        <v>-52883.769644154439</v>
      </c>
      <c r="U12" s="31"/>
      <c r="V12" s="66"/>
      <c r="W12" s="66"/>
      <c r="Y12" s="66"/>
      <c r="Z12" s="66"/>
      <c r="AA12" s="66"/>
    </row>
    <row r="13" spans="1:27" s="3" customFormat="1" ht="12.75" customHeight="1" x14ac:dyDescent="0.25">
      <c r="A13" s="23" t="s">
        <v>90</v>
      </c>
      <c r="B13" s="23">
        <v>5664.5362484094749</v>
      </c>
      <c r="C13" s="23">
        <v>-65285.984256452153</v>
      </c>
      <c r="D13" s="23">
        <v>-71432.510142897401</v>
      </c>
      <c r="E13" s="23">
        <v>167475.43544357989</v>
      </c>
      <c r="F13" s="23">
        <v>70807.385741251885</v>
      </c>
      <c r="G13" s="23">
        <v>42537.327300095851</v>
      </c>
      <c r="H13" s="23">
        <v>3041.2790606799063</v>
      </c>
      <c r="I13" s="23">
        <v>-24584.819436575111</v>
      </c>
      <c r="J13" s="23">
        <v>-13460.660249671142</v>
      </c>
      <c r="K13" s="23">
        <f>6042.92079288405+3675</f>
        <v>9717.9207928840497</v>
      </c>
      <c r="L13" s="23">
        <v>20654.724342719739</v>
      </c>
      <c r="M13" s="23">
        <v>26568.456506534203</v>
      </c>
      <c r="N13" s="23">
        <v>34856.299921268706</v>
      </c>
      <c r="O13" s="23">
        <v>65417.260616764688</v>
      </c>
      <c r="P13" s="52"/>
      <c r="Q13" s="23">
        <v>36421.4772926398</v>
      </c>
      <c r="R13" s="23">
        <v>91801.172665452541</v>
      </c>
      <c r="S13" s="23">
        <v>43480.121849187024</v>
      </c>
      <c r="T13" s="23">
        <v>100273.5605380334</v>
      </c>
      <c r="U13" s="31"/>
      <c r="V13" s="66"/>
      <c r="W13" s="66"/>
      <c r="Y13" s="66"/>
      <c r="Z13" s="66"/>
      <c r="AA13" s="66"/>
    </row>
    <row r="14" spans="1:27" s="12" customFormat="1" ht="12.75" customHeight="1" x14ac:dyDescent="0.3">
      <c r="A14" s="23" t="s">
        <v>29</v>
      </c>
      <c r="B14" s="23">
        <v>72988.648933586359</v>
      </c>
      <c r="C14" s="23">
        <v>73232.538823529103</v>
      </c>
      <c r="D14" s="23">
        <v>73670.376057749148</v>
      </c>
      <c r="E14" s="23">
        <v>257453.55659664609</v>
      </c>
      <c r="F14" s="23">
        <v>77246.020350791747</v>
      </c>
      <c r="G14" s="23">
        <v>86032.319834855822</v>
      </c>
      <c r="H14" s="23">
        <v>83460.659322091087</v>
      </c>
      <c r="I14" s="23">
        <v>90796.276398931674</v>
      </c>
      <c r="J14" s="23">
        <v>83507.533113675818</v>
      </c>
      <c r="K14" s="23">
        <v>83637.412168911978</v>
      </c>
      <c r="L14" s="23">
        <v>85570.875822724862</v>
      </c>
      <c r="M14" s="23">
        <v>82267.855495816199</v>
      </c>
      <c r="N14" s="23">
        <v>92470.270031880616</v>
      </c>
      <c r="O14" s="23">
        <v>96499.228094352846</v>
      </c>
      <c r="P14" s="52"/>
      <c r="Q14" s="23">
        <v>477345.12041151075</v>
      </c>
      <c r="R14" s="23">
        <v>337535.27590667031</v>
      </c>
      <c r="S14" s="23">
        <v>334983</v>
      </c>
      <c r="T14" s="23">
        <v>188969.49812623346</v>
      </c>
      <c r="U14" s="31"/>
      <c r="V14" s="66"/>
      <c r="W14" s="66"/>
      <c r="Y14" s="66"/>
      <c r="Z14" s="66"/>
      <c r="AA14" s="66"/>
    </row>
    <row r="15" spans="1:27" s="3" customFormat="1" ht="12.75" customHeight="1" x14ac:dyDescent="0.25">
      <c r="A15" s="23" t="s">
        <v>91</v>
      </c>
      <c r="B15" s="23">
        <v>13996.31812</v>
      </c>
      <c r="C15" s="23">
        <v>9854.2050700000018</v>
      </c>
      <c r="D15" s="23">
        <v>14208.953349999998</v>
      </c>
      <c r="E15" s="23">
        <v>9773.5770700000012</v>
      </c>
      <c r="F15" s="23">
        <v>6946.5764300000001</v>
      </c>
      <c r="G15" s="23">
        <v>35630.523310000004</v>
      </c>
      <c r="H15" s="23">
        <v>20620.552820000001</v>
      </c>
      <c r="I15" s="23">
        <v>15367.693299999997</v>
      </c>
      <c r="J15" s="23">
        <v>8142.7256100000004</v>
      </c>
      <c r="K15" s="23">
        <v>3480.4018899999996</v>
      </c>
      <c r="L15" s="23">
        <v>5685.1707199999992</v>
      </c>
      <c r="M15" s="23">
        <v>7382.4279100000003</v>
      </c>
      <c r="N15" s="23">
        <v>2711.9051099999997</v>
      </c>
      <c r="O15" s="23">
        <v>2737.7964099999995</v>
      </c>
      <c r="P15" s="52"/>
      <c r="Q15" s="23">
        <v>47833.053610000003</v>
      </c>
      <c r="R15" s="23">
        <v>78565.345860000001</v>
      </c>
      <c r="S15" s="23">
        <v>24690.726130000003</v>
      </c>
      <c r="T15" s="23">
        <v>5449.7015199999996</v>
      </c>
      <c r="U15" s="31"/>
      <c r="V15" s="66"/>
      <c r="W15" s="66"/>
      <c r="Y15" s="66"/>
      <c r="Z15" s="66"/>
      <c r="AA15" s="66"/>
    </row>
    <row r="16" spans="1:27" s="3" customFormat="1" ht="12.75" customHeight="1" x14ac:dyDescent="0.25">
      <c r="A16" s="23" t="s">
        <v>92</v>
      </c>
      <c r="B16" s="23">
        <v>31.997127950000003</v>
      </c>
      <c r="C16" s="23">
        <v>0</v>
      </c>
      <c r="D16" s="23">
        <v>0</v>
      </c>
      <c r="E16" s="23">
        <v>0</v>
      </c>
      <c r="F16" s="23">
        <v>0</v>
      </c>
      <c r="G16" s="23">
        <v>-174.12933705500001</v>
      </c>
      <c r="H16" s="23">
        <v>-73.75809999999997</v>
      </c>
      <c r="I16" s="23">
        <v>0</v>
      </c>
      <c r="J16" s="23">
        <v>0</v>
      </c>
      <c r="K16" s="23">
        <v>0</v>
      </c>
      <c r="L16" s="23">
        <v>-168.78399999999999</v>
      </c>
      <c r="M16" s="23">
        <v>-36.042110299999997</v>
      </c>
      <c r="N16" s="23">
        <v>-0.74270397899999985</v>
      </c>
      <c r="O16" s="23">
        <v>-0.49433022600000009</v>
      </c>
      <c r="P16" s="52"/>
      <c r="Q16" s="23">
        <v>31.997127950000003</v>
      </c>
      <c r="R16" s="23">
        <v>-247.88743705499996</v>
      </c>
      <c r="S16" s="23">
        <v>-204.82611029999998</v>
      </c>
      <c r="T16" s="23">
        <v>-1.2370342049999998</v>
      </c>
      <c r="U16" s="31"/>
      <c r="V16" s="66"/>
      <c r="W16" s="66"/>
      <c r="Y16" s="66"/>
      <c r="Z16" s="66"/>
      <c r="AA16" s="66"/>
    </row>
    <row r="17" spans="1:27" s="4" customFormat="1" ht="12.75" customHeight="1" x14ac:dyDescent="0.25">
      <c r="A17" s="23" t="s">
        <v>93</v>
      </c>
      <c r="B17" s="23">
        <v>-3093.9073631537021</v>
      </c>
      <c r="C17" s="23">
        <v>10417.421830110023</v>
      </c>
      <c r="D17" s="23">
        <v>7956.4401541375064</v>
      </c>
      <c r="E17" s="23">
        <f>21403.9562987607+2168</f>
        <v>23571.956298760699</v>
      </c>
      <c r="F17" s="23">
        <v>-70.416880689995651</v>
      </c>
      <c r="G17" s="23">
        <v>-2945.9089285708696</v>
      </c>
      <c r="H17" s="23">
        <v>-3002.5888633123595</v>
      </c>
      <c r="I17" s="23">
        <v>23946.898295498537</v>
      </c>
      <c r="J17" s="23">
        <v>13522.390052313447</v>
      </c>
      <c r="K17" s="23">
        <v>15914.353779420351</v>
      </c>
      <c r="L17" s="23">
        <v>41968.572936628902</v>
      </c>
      <c r="M17" s="23">
        <v>38750.896331878277</v>
      </c>
      <c r="N17" s="23">
        <v>-1071.8783380061536</v>
      </c>
      <c r="O17" s="23">
        <v>-6527.8137559206252</v>
      </c>
      <c r="P17" s="52"/>
      <c r="Q17" s="23">
        <v>38851.910919854556</v>
      </c>
      <c r="R17" s="23">
        <v>17927.983622925312</v>
      </c>
      <c r="S17" s="23">
        <v>110156.21369736754</v>
      </c>
      <c r="T17" s="23">
        <v>-7599.6920939267702</v>
      </c>
      <c r="U17" s="31"/>
      <c r="V17" s="66"/>
      <c r="W17" s="66"/>
      <c r="X17" s="71"/>
      <c r="Y17" s="66"/>
      <c r="Z17" s="66"/>
      <c r="AA17" s="66"/>
    </row>
    <row r="18" spans="1:27" s="14" customFormat="1" ht="12.75" customHeight="1" x14ac:dyDescent="0.3">
      <c r="A18" s="23" t="s">
        <v>94</v>
      </c>
      <c r="B18" s="23">
        <v>7918.2318497725028</v>
      </c>
      <c r="C18" s="23">
        <v>-7533.5066612034861</v>
      </c>
      <c r="D18" s="23">
        <v>-114603.42892958189</v>
      </c>
      <c r="E18" s="23">
        <v>-90382.578568479978</v>
      </c>
      <c r="F18" s="23">
        <v>-16377.490646991886</v>
      </c>
      <c r="G18" s="23">
        <v>-85.272245619964451</v>
      </c>
      <c r="H18" s="23">
        <v>-125544.88025261319</v>
      </c>
      <c r="I18" s="23">
        <v>-59016.869332395145</v>
      </c>
      <c r="J18" s="23">
        <v>-45022.586157493308</v>
      </c>
      <c r="K18" s="23">
        <v>28031.910584119596</v>
      </c>
      <c r="L18" s="23">
        <v>167726.53422634245</v>
      </c>
      <c r="M18" s="23">
        <v>-40316.812062618017</v>
      </c>
      <c r="N18" s="69">
        <v>71430.442148636546</v>
      </c>
      <c r="O18" s="69">
        <v>-7493.9487587166132</v>
      </c>
      <c r="P18" s="52"/>
      <c r="Q18" s="23">
        <v>-204601.28230949302</v>
      </c>
      <c r="R18" s="23">
        <v>-201024.51247762018</v>
      </c>
      <c r="S18" s="23">
        <v>110419.04659035068</v>
      </c>
      <c r="T18" s="23">
        <v>63936.493389919953</v>
      </c>
      <c r="U18" s="31"/>
      <c r="V18" s="66"/>
      <c r="W18" s="66"/>
      <c r="Y18" s="66"/>
      <c r="Z18" s="66"/>
      <c r="AA18" s="66"/>
    </row>
    <row r="19" spans="1:27" s="3" customFormat="1" ht="12.75" customHeight="1" x14ac:dyDescent="0.25">
      <c r="A19" s="23" t="s">
        <v>95</v>
      </c>
      <c r="B19" s="23">
        <v>-113486.11245896721</v>
      </c>
      <c r="C19" s="23">
        <v>87004.857257640891</v>
      </c>
      <c r="D19" s="23">
        <v>42367.930285956369</v>
      </c>
      <c r="E19" s="23">
        <v>128758.68439647694</v>
      </c>
      <c r="F19" s="23">
        <v>-71901.980987631119</v>
      </c>
      <c r="G19" s="23">
        <v>82160.489531840023</v>
      </c>
      <c r="H19" s="23">
        <v>50478.452438514447</v>
      </c>
      <c r="I19" s="23">
        <v>137664.44279385169</v>
      </c>
      <c r="J19" s="23">
        <v>54866.773224145189</v>
      </c>
      <c r="K19" s="23">
        <v>-102997.5835943377</v>
      </c>
      <c r="L19" s="23">
        <v>-108116.42458107477</v>
      </c>
      <c r="M19" s="23">
        <v>28961.298604623178</v>
      </c>
      <c r="N19" s="23">
        <v>-94584.597682709791</v>
      </c>
      <c r="O19" s="23">
        <v>5766.6768141331677</v>
      </c>
      <c r="P19" s="52"/>
      <c r="Q19" s="23">
        <v>144645.35948110689</v>
      </c>
      <c r="R19" s="23">
        <v>198401.40377657505</v>
      </c>
      <c r="S19" s="23">
        <v>-127285.93634664416</v>
      </c>
      <c r="T19" s="23">
        <v>-88817.920868576592</v>
      </c>
      <c r="U19" s="31"/>
      <c r="V19" s="66"/>
      <c r="W19" s="66"/>
      <c r="Y19" s="66"/>
      <c r="Z19" s="66"/>
      <c r="AA19" s="66"/>
    </row>
    <row r="20" spans="1:27" ht="12.75" customHeight="1" x14ac:dyDescent="0.25">
      <c r="A20" s="42" t="s">
        <v>96</v>
      </c>
      <c r="B20" s="42">
        <f t="shared" ref="B20:L20" si="0">SUM(B12:B19)+B8</f>
        <v>-8324.0967324825433</v>
      </c>
      <c r="C20" s="42">
        <f t="shared" si="0"/>
        <v>177087.07117312434</v>
      </c>
      <c r="D20" s="42">
        <f t="shared" si="0"/>
        <v>27880.419875477404</v>
      </c>
      <c r="E20" s="42">
        <f t="shared" si="0"/>
        <v>110800.71300261567</v>
      </c>
      <c r="F20" s="42">
        <f t="shared" si="0"/>
        <v>35682.119048323715</v>
      </c>
      <c r="G20" s="42">
        <f t="shared" si="0"/>
        <v>207086.1240943493</v>
      </c>
      <c r="H20" s="42">
        <f t="shared" si="0"/>
        <v>45189.337150869687</v>
      </c>
      <c r="I20" s="42">
        <f t="shared" si="0"/>
        <v>244338.23604120302</v>
      </c>
      <c r="J20" s="42">
        <f t="shared" si="0"/>
        <v>152805.93596722296</v>
      </c>
      <c r="K20" s="42">
        <f t="shared" si="0"/>
        <v>86529.677905206321</v>
      </c>
      <c r="L20" s="42">
        <f t="shared" si="0"/>
        <v>201459.35791418541</v>
      </c>
      <c r="M20" s="42">
        <f>166360.209788265+15008</f>
        <v>181368.209788265</v>
      </c>
      <c r="N20" s="42">
        <f>SUM(N8:N19)</f>
        <v>133156.9376416601</v>
      </c>
      <c r="O20" s="42">
        <f>SUM(O8:O19)</f>
        <v>136206.16989459013</v>
      </c>
      <c r="P20" s="52"/>
      <c r="Q20" s="42">
        <f>SUM(Q12:Q19)+Q8</f>
        <v>307444.10731873551</v>
      </c>
      <c r="R20" s="42">
        <v>532295.81633474573</v>
      </c>
      <c r="S20" s="42">
        <f>SUM(S8:S19)</f>
        <v>622163.34216631763</v>
      </c>
      <c r="T20" s="42">
        <f>SUM(T8:T19)</f>
        <v>269363.10753624979</v>
      </c>
      <c r="U20" s="31"/>
      <c r="V20" s="66"/>
      <c r="W20" s="66"/>
      <c r="Y20" s="66"/>
      <c r="Z20" s="66"/>
      <c r="AA20" s="66"/>
    </row>
    <row r="21" spans="1:27" ht="12.75" customHeight="1" x14ac:dyDescent="0.25">
      <c r="A21" s="42" t="s">
        <v>97</v>
      </c>
      <c r="B21" s="42">
        <v>26837.813328606495</v>
      </c>
      <c r="C21" s="42">
        <v>16691.54124237649</v>
      </c>
      <c r="D21" s="42">
        <v>10076.665173265372</v>
      </c>
      <c r="E21" s="42">
        <v>59694.57818454002</v>
      </c>
      <c r="F21" s="42">
        <v>111251.46092461806</v>
      </c>
      <c r="G21" s="42">
        <v>35315.236249461159</v>
      </c>
      <c r="H21" s="42">
        <v>39254.88199577717</v>
      </c>
      <c r="I21" s="42">
        <v>5080.2631096490259</v>
      </c>
      <c r="J21" s="42">
        <v>0</v>
      </c>
      <c r="K21" s="42">
        <v>0</v>
      </c>
      <c r="L21" s="42">
        <v>0</v>
      </c>
      <c r="M21" s="42">
        <v>0</v>
      </c>
      <c r="N21" s="42">
        <v>0</v>
      </c>
      <c r="O21" s="42">
        <v>0</v>
      </c>
      <c r="P21" s="52"/>
      <c r="Q21" s="42">
        <v>113300.59792878848</v>
      </c>
      <c r="R21" s="42">
        <v>190901.84227950542</v>
      </c>
      <c r="S21" s="42">
        <v>0</v>
      </c>
      <c r="T21" s="42">
        <v>0</v>
      </c>
      <c r="U21" s="31"/>
      <c r="V21" s="66"/>
      <c r="W21" s="66"/>
      <c r="Y21" s="66"/>
      <c r="Z21" s="66"/>
      <c r="AA21" s="66"/>
    </row>
    <row r="22" spans="1:27" s="12" customFormat="1" ht="10.5" customHeight="1" x14ac:dyDescent="0.3">
      <c r="A22" s="15"/>
      <c r="B22" s="15"/>
      <c r="C22" s="15"/>
      <c r="D22" s="15"/>
      <c r="E22" s="15"/>
      <c r="F22" s="15"/>
      <c r="G22" s="15"/>
      <c r="H22" s="15"/>
      <c r="I22" s="15"/>
      <c r="J22" s="15"/>
      <c r="K22" s="15"/>
      <c r="L22" s="15"/>
      <c r="M22" s="15"/>
      <c r="N22" s="15"/>
      <c r="O22" s="15"/>
      <c r="P22" s="50"/>
      <c r="Q22" s="15"/>
      <c r="R22" s="15"/>
      <c r="S22" s="15"/>
      <c r="T22" s="15"/>
      <c r="U22"/>
    </row>
    <row r="23" spans="1:27" ht="12.75" customHeight="1" x14ac:dyDescent="0.25">
      <c r="A23" s="28" t="s">
        <v>98</v>
      </c>
      <c r="B23" s="28"/>
      <c r="C23" s="28"/>
      <c r="D23" s="28"/>
      <c r="E23" s="28"/>
      <c r="F23" s="28"/>
      <c r="G23" s="28"/>
      <c r="H23" s="28"/>
      <c r="I23" s="28"/>
      <c r="J23" s="28"/>
      <c r="K23" s="28"/>
      <c r="L23" s="28"/>
      <c r="M23" s="28"/>
      <c r="N23" s="28"/>
      <c r="O23" s="28"/>
      <c r="P23" s="28"/>
      <c r="Q23" s="28"/>
      <c r="R23" s="28"/>
      <c r="S23" s="28"/>
      <c r="T23" s="28"/>
      <c r="X23" s="86"/>
    </row>
    <row r="24" spans="1:27" s="12" customFormat="1" ht="18.75" x14ac:dyDescent="0.3">
      <c r="A24" s="15"/>
      <c r="B24" s="15"/>
      <c r="C24" s="15"/>
      <c r="D24" s="15"/>
      <c r="E24" s="15"/>
      <c r="F24" s="15"/>
      <c r="G24" s="15"/>
      <c r="H24" s="15"/>
      <c r="I24" s="15"/>
      <c r="J24" s="15"/>
      <c r="K24" s="15"/>
      <c r="L24" s="15"/>
      <c r="M24" s="15"/>
      <c r="N24" s="15"/>
      <c r="O24" s="15"/>
      <c r="P24" s="50"/>
      <c r="Q24" s="15"/>
      <c r="R24" s="15"/>
      <c r="S24" s="15"/>
      <c r="T24" s="15"/>
      <c r="U24"/>
    </row>
    <row r="25" spans="1:27" ht="12.75" customHeight="1" x14ac:dyDescent="0.3">
      <c r="A25" s="23" t="s">
        <v>99</v>
      </c>
      <c r="B25" s="23">
        <v>-2954.7349052603431</v>
      </c>
      <c r="C25" s="23">
        <v>-2324.6617735773511</v>
      </c>
      <c r="D25" s="23">
        <v>-739.04282472699833</v>
      </c>
      <c r="E25" s="23">
        <v>-674.82985930299958</v>
      </c>
      <c r="F25" s="23">
        <v>-801.27618286199765</v>
      </c>
      <c r="G25" s="23">
        <v>-346.33840628899947</v>
      </c>
      <c r="H25" s="23">
        <v>-2590.8617620609994</v>
      </c>
      <c r="I25" s="23">
        <v>-2118.4371622879999</v>
      </c>
      <c r="J25" s="23">
        <v>-2279.7076437137121</v>
      </c>
      <c r="K25" s="23">
        <v>-909.71981718700044</v>
      </c>
      <c r="L25" s="23">
        <v>-3718.7666271443431</v>
      </c>
      <c r="M25" s="23">
        <v>-2175.0352951213054</v>
      </c>
      <c r="N25" s="23">
        <v>-2013.131899356398</v>
      </c>
      <c r="O25" s="23">
        <v>-1740.7277804851444</v>
      </c>
      <c r="P25" s="52"/>
      <c r="Q25" s="23">
        <v>-6693.2693628676916</v>
      </c>
      <c r="R25" s="23">
        <v>-5856.913513499996</v>
      </c>
      <c r="S25" s="23">
        <v>-9083.229383166361</v>
      </c>
      <c r="T25" s="23">
        <v>-3753.8596798415419</v>
      </c>
      <c r="U25" s="31"/>
      <c r="V25" s="12"/>
      <c r="W25" s="12"/>
      <c r="Y25" s="66"/>
      <c r="Z25" s="66"/>
      <c r="AA25" s="66"/>
    </row>
    <row r="26" spans="1:27" ht="12.75" customHeight="1" x14ac:dyDescent="0.3">
      <c r="A26" s="23" t="s">
        <v>100</v>
      </c>
      <c r="B26" s="23">
        <v>-37964.147336368886</v>
      </c>
      <c r="C26" s="23">
        <v>-31684.134222660497</v>
      </c>
      <c r="D26" s="23">
        <v>-24511.827130942002</v>
      </c>
      <c r="E26" s="23">
        <v>-31487.333093202265</v>
      </c>
      <c r="F26" s="23">
        <v>-20079.528903102801</v>
      </c>
      <c r="G26" s="23">
        <v>-29460.395675743934</v>
      </c>
      <c r="H26" s="23">
        <v>-25101.458650949</v>
      </c>
      <c r="I26" s="23">
        <v>-28401.013253808665</v>
      </c>
      <c r="J26" s="23">
        <v>-31329.080877768847</v>
      </c>
      <c r="K26" s="23">
        <v>-33067.631171087844</v>
      </c>
      <c r="L26" s="23">
        <v>-38414.386032219707</v>
      </c>
      <c r="M26" s="23">
        <v>-38537.95902979598</v>
      </c>
      <c r="N26" s="23">
        <v>-44445.067905653232</v>
      </c>
      <c r="O26" s="23">
        <v>-53113.38126429676</v>
      </c>
      <c r="P26" s="52"/>
      <c r="Q26" s="23">
        <v>-125647.44178317362</v>
      </c>
      <c r="R26" s="23">
        <v>-103042.3964836044</v>
      </c>
      <c r="S26" s="23">
        <v>-141349.05711087238</v>
      </c>
      <c r="T26" s="23">
        <v>-97558.449169949978</v>
      </c>
      <c r="U26" s="31"/>
      <c r="V26" s="12"/>
      <c r="W26" s="12"/>
      <c r="Y26" s="66"/>
      <c r="Z26" s="66"/>
      <c r="AA26" s="66"/>
    </row>
    <row r="27" spans="1:27" ht="12.75" customHeight="1" x14ac:dyDescent="0.3">
      <c r="A27" s="23" t="s">
        <v>101</v>
      </c>
      <c r="B27" s="23">
        <v>0</v>
      </c>
      <c r="C27" s="23">
        <v>0</v>
      </c>
      <c r="D27" s="23">
        <v>0</v>
      </c>
      <c r="E27" s="23">
        <v>0</v>
      </c>
      <c r="F27" s="23">
        <v>0</v>
      </c>
      <c r="G27" s="23">
        <v>0</v>
      </c>
      <c r="H27" s="23">
        <v>0</v>
      </c>
      <c r="I27" s="23">
        <v>0</v>
      </c>
      <c r="J27" s="23">
        <v>0</v>
      </c>
      <c r="K27" s="23">
        <v>0</v>
      </c>
      <c r="L27" s="23">
        <v>168.78399999999999</v>
      </c>
      <c r="M27" s="23">
        <v>1.50715</v>
      </c>
      <c r="N27" s="23">
        <v>0.74270397899999985</v>
      </c>
      <c r="O27" s="23">
        <v>0.49433022600000009</v>
      </c>
      <c r="P27" s="52"/>
      <c r="Q27" s="23">
        <v>0</v>
      </c>
      <c r="R27" s="23">
        <v>0</v>
      </c>
      <c r="S27" s="23">
        <v>170.29114999999999</v>
      </c>
      <c r="T27" s="23">
        <v>1.2370342049999998</v>
      </c>
      <c r="U27" s="31"/>
      <c r="V27" s="12"/>
      <c r="W27" s="12"/>
      <c r="Y27" s="66"/>
      <c r="Z27" s="66"/>
      <c r="AA27" s="66"/>
    </row>
    <row r="28" spans="1:27" ht="12.75" customHeight="1" x14ac:dyDescent="0.3">
      <c r="A28" s="23" t="s">
        <v>102</v>
      </c>
      <c r="B28" s="23">
        <v>1522.1975497879721</v>
      </c>
      <c r="C28" s="23">
        <v>0</v>
      </c>
      <c r="D28" s="23">
        <v>0</v>
      </c>
      <c r="E28" s="23">
        <v>0</v>
      </c>
      <c r="F28" s="23">
        <v>0</v>
      </c>
      <c r="G28" s="23">
        <v>-7227.3424472000261</v>
      </c>
      <c r="H28" s="23">
        <v>0</v>
      </c>
      <c r="I28" s="23">
        <v>0</v>
      </c>
      <c r="J28" s="23">
        <v>0</v>
      </c>
      <c r="K28" s="23">
        <v>-39681.783654389903</v>
      </c>
      <c r="L28" s="23">
        <v>-106634.33521057955</v>
      </c>
      <c r="M28" s="23">
        <v>-36577.810757179774</v>
      </c>
      <c r="N28" s="23">
        <v>-51940.903528808965</v>
      </c>
      <c r="O28" s="23">
        <v>-129724.4675350473</v>
      </c>
      <c r="P28" s="52"/>
      <c r="Q28" s="23">
        <v>1522.1973782330169</v>
      </c>
      <c r="R28" s="23">
        <v>-7227.3424472000261</v>
      </c>
      <c r="S28" s="23">
        <v>-182893.92962214924</v>
      </c>
      <c r="T28" s="23">
        <v>-181665.3710638562</v>
      </c>
      <c r="U28" s="31"/>
      <c r="V28" s="12"/>
      <c r="W28" s="12"/>
      <c r="Y28" s="66"/>
      <c r="Z28" s="66"/>
      <c r="AA28" s="66"/>
    </row>
    <row r="29" spans="1:27" ht="12.75" customHeight="1" x14ac:dyDescent="0.3">
      <c r="A29" s="23" t="s">
        <v>103</v>
      </c>
      <c r="B29" s="23">
        <v>0</v>
      </c>
      <c r="C29" s="23">
        <v>0</v>
      </c>
      <c r="D29" s="23">
        <v>0</v>
      </c>
      <c r="E29" s="23">
        <v>0</v>
      </c>
      <c r="F29" s="23">
        <v>0</v>
      </c>
      <c r="G29" s="23">
        <v>0</v>
      </c>
      <c r="H29" s="23">
        <v>0</v>
      </c>
      <c r="I29" s="23">
        <v>0</v>
      </c>
      <c r="J29" s="67">
        <v>0</v>
      </c>
      <c r="K29" s="23">
        <v>0</v>
      </c>
      <c r="L29" s="23">
        <v>0</v>
      </c>
      <c r="M29" s="23">
        <v>0</v>
      </c>
      <c r="N29" s="23">
        <v>0</v>
      </c>
      <c r="O29" s="23">
        <v>0</v>
      </c>
      <c r="P29" s="52"/>
      <c r="Q29" s="23">
        <v>0</v>
      </c>
      <c r="R29" s="23">
        <v>0</v>
      </c>
      <c r="S29" s="23">
        <v>0</v>
      </c>
      <c r="T29" s="23">
        <v>0</v>
      </c>
      <c r="U29" s="31"/>
      <c r="V29" s="12"/>
      <c r="W29" s="12"/>
      <c r="Y29" s="66"/>
      <c r="Z29" s="66"/>
      <c r="AA29" s="66"/>
    </row>
    <row r="30" spans="1:27" ht="12.75" hidden="1" customHeight="1" x14ac:dyDescent="0.3">
      <c r="A30" s="23" t="s">
        <v>104</v>
      </c>
      <c r="B30" s="23">
        <v>0</v>
      </c>
      <c r="C30" s="23">
        <v>0</v>
      </c>
      <c r="D30" s="23">
        <v>0</v>
      </c>
      <c r="E30" s="23">
        <v>0</v>
      </c>
      <c r="F30" s="23">
        <v>0</v>
      </c>
      <c r="G30" s="23">
        <v>0</v>
      </c>
      <c r="H30" s="23">
        <v>0</v>
      </c>
      <c r="I30" s="23">
        <v>0</v>
      </c>
      <c r="J30" s="23">
        <v>0</v>
      </c>
      <c r="K30" s="23">
        <v>0</v>
      </c>
      <c r="L30" s="23">
        <v>0</v>
      </c>
      <c r="M30" s="23">
        <v>0</v>
      </c>
      <c r="N30" s="23">
        <v>0</v>
      </c>
      <c r="O30" s="23"/>
      <c r="P30" s="23"/>
      <c r="Q30" s="23">
        <v>0</v>
      </c>
      <c r="R30" s="23">
        <v>0</v>
      </c>
      <c r="S30" s="23">
        <v>0</v>
      </c>
      <c r="T30" s="23">
        <v>0</v>
      </c>
      <c r="U30" s="31"/>
      <c r="V30" s="12"/>
      <c r="W30" s="12"/>
      <c r="Y30" s="66"/>
      <c r="Z30" s="66"/>
      <c r="AA30" s="66"/>
    </row>
    <row r="31" spans="1:27" ht="12.75" customHeight="1" x14ac:dyDescent="0.3">
      <c r="A31" s="42" t="s">
        <v>105</v>
      </c>
      <c r="B31" s="42">
        <f t="shared" ref="B31:L31" si="1">SUM(B25:B30)</f>
        <v>-39396.684691841263</v>
      </c>
      <c r="C31" s="42">
        <f t="shared" si="1"/>
        <v>-34008.795996237852</v>
      </c>
      <c r="D31" s="42">
        <f t="shared" si="1"/>
        <v>-25250.869955669001</v>
      </c>
      <c r="E31" s="42">
        <f t="shared" si="1"/>
        <v>-32162.162952505267</v>
      </c>
      <c r="F31" s="42">
        <f t="shared" si="1"/>
        <v>-20880.805085964799</v>
      </c>
      <c r="G31" s="42">
        <f t="shared" si="1"/>
        <v>-37034.07652923296</v>
      </c>
      <c r="H31" s="42">
        <f t="shared" si="1"/>
        <v>-27692.320413009998</v>
      </c>
      <c r="I31" s="42">
        <f t="shared" si="1"/>
        <v>-30519.450416096664</v>
      </c>
      <c r="J31" s="42">
        <f t="shared" si="1"/>
        <v>-33608.788521482558</v>
      </c>
      <c r="K31" s="42">
        <f t="shared" si="1"/>
        <v>-73659.134642664751</v>
      </c>
      <c r="L31" s="42">
        <f t="shared" si="1"/>
        <v>-148598.70386994359</v>
      </c>
      <c r="M31" s="42">
        <v>-77289.297932097063</v>
      </c>
      <c r="N31" s="42">
        <f>SUM(N25:N30)</f>
        <v>-98398.36062983959</v>
      </c>
      <c r="O31" s="42">
        <f>SUM(O25:O30)</f>
        <v>-184578.08224960321</v>
      </c>
      <c r="P31" s="52"/>
      <c r="Q31" s="42">
        <f>SUM(Q25:Q30)</f>
        <v>-130818.5137678083</v>
      </c>
      <c r="R31" s="42">
        <v>-116126.65244430443</v>
      </c>
      <c r="S31" s="42">
        <v>-333155.92496618797</v>
      </c>
      <c r="T31" s="42">
        <f>SUM(T25:T30)</f>
        <v>-282976.44287944271</v>
      </c>
      <c r="U31" s="31"/>
      <c r="V31" s="12"/>
      <c r="W31" s="12"/>
      <c r="Y31" s="66"/>
      <c r="Z31" s="66"/>
      <c r="AA31" s="66"/>
    </row>
    <row r="32" spans="1:27" ht="12.75" customHeight="1" x14ac:dyDescent="0.3">
      <c r="A32" s="42" t="s">
        <v>106</v>
      </c>
      <c r="B32" s="42">
        <v>-9111.3672367059989</v>
      </c>
      <c r="C32" s="42">
        <v>-11043.217969429001</v>
      </c>
      <c r="D32" s="42">
        <v>-12840.365292691995</v>
      </c>
      <c r="E32" s="42">
        <v>-76442.197241823014</v>
      </c>
      <c r="F32" s="42">
        <v>-14196.882502467997</v>
      </c>
      <c r="G32" s="42">
        <v>-18756.762986472004</v>
      </c>
      <c r="H32" s="42">
        <v>-14464.892299607</v>
      </c>
      <c r="I32" s="42">
        <v>-16567.497594332999</v>
      </c>
      <c r="J32" s="42">
        <f>2211992.82355835-K32</f>
        <v>2208318.1444376768</v>
      </c>
      <c r="K32" s="42">
        <v>3674.6791206732614</v>
      </c>
      <c r="L32" s="42">
        <v>0</v>
      </c>
      <c r="M32" s="42">
        <v>0</v>
      </c>
      <c r="N32" s="42">
        <v>0</v>
      </c>
      <c r="O32" s="42">
        <v>217638.23699999999</v>
      </c>
      <c r="P32" s="52"/>
      <c r="Q32" s="42">
        <v>-109437.14774064998</v>
      </c>
      <c r="R32" s="42">
        <v>-63986.035382880007</v>
      </c>
      <c r="S32" s="42">
        <v>2211992.8231694074</v>
      </c>
      <c r="T32" s="42">
        <v>217638.23699999999</v>
      </c>
      <c r="U32" s="31"/>
      <c r="V32" s="12"/>
      <c r="W32" s="12"/>
      <c r="Y32" s="66"/>
      <c r="Z32" s="66"/>
      <c r="AA32" s="66"/>
    </row>
    <row r="33" spans="1:27" ht="18.75" x14ac:dyDescent="0.3">
      <c r="R33"/>
      <c r="S33"/>
      <c r="T33"/>
      <c r="V33" s="12"/>
      <c r="W33" s="12"/>
    </row>
    <row r="34" spans="1:27" ht="12.75" customHeight="1" x14ac:dyDescent="0.3">
      <c r="A34" s="28" t="s">
        <v>107</v>
      </c>
      <c r="B34" s="28"/>
      <c r="C34" s="28"/>
      <c r="D34" s="28"/>
      <c r="E34" s="28"/>
      <c r="F34" s="28"/>
      <c r="G34" s="28"/>
      <c r="H34" s="28"/>
      <c r="I34" s="28"/>
      <c r="J34" s="28"/>
      <c r="K34" s="28"/>
      <c r="L34" s="28"/>
      <c r="M34" s="28"/>
      <c r="N34" s="28"/>
      <c r="O34" s="28"/>
      <c r="P34" s="28"/>
      <c r="Q34" s="28"/>
      <c r="R34" s="28"/>
      <c r="S34" s="28"/>
      <c r="T34" s="28"/>
      <c r="V34" s="12"/>
      <c r="W34" s="12"/>
    </row>
    <row r="35" spans="1:27" s="12" customFormat="1" ht="18.75" x14ac:dyDescent="0.3">
      <c r="A35" s="15"/>
      <c r="B35" s="15"/>
      <c r="C35" s="15"/>
      <c r="D35" s="15"/>
      <c r="E35" s="15"/>
      <c r="F35" s="15"/>
      <c r="G35" s="28"/>
      <c r="H35" s="28"/>
      <c r="I35" s="28"/>
      <c r="J35" s="15"/>
      <c r="K35" s="15"/>
      <c r="L35" s="15"/>
      <c r="M35" s="15"/>
      <c r="N35" s="15"/>
      <c r="O35" s="15"/>
      <c r="P35" s="50"/>
      <c r="Q35" s="15"/>
      <c r="R35" s="15"/>
      <c r="S35" s="15"/>
      <c r="T35" s="15"/>
      <c r="U35"/>
    </row>
    <row r="36" spans="1:27" ht="12.75" customHeight="1" x14ac:dyDescent="0.3">
      <c r="A36" s="23" t="s">
        <v>108</v>
      </c>
      <c r="B36" s="23">
        <v>-67.25</v>
      </c>
      <c r="C36" s="23">
        <v>5439.3248200006501</v>
      </c>
      <c r="D36" s="23">
        <v>25.037020000339485</v>
      </c>
      <c r="E36" s="23">
        <v>892.2385499995097</v>
      </c>
      <c r="F36" s="23">
        <v>0</v>
      </c>
      <c r="G36" s="23">
        <v>1676.7989999999995</v>
      </c>
      <c r="H36" s="23">
        <v>0</v>
      </c>
      <c r="I36" s="23">
        <v>1081.9423023507595</v>
      </c>
      <c r="J36" s="23">
        <v>14424.241270000501</v>
      </c>
      <c r="K36" s="23">
        <v>-1.1804064199924469</v>
      </c>
      <c r="L36" s="23">
        <v>0</v>
      </c>
      <c r="M36" s="23">
        <v>0</v>
      </c>
      <c r="N36" s="23">
        <v>6748.9476999999897</v>
      </c>
      <c r="O36" s="23">
        <v>34925.084502000318</v>
      </c>
      <c r="P36" s="52"/>
      <c r="Q36" s="23">
        <v>6289.3503900004998</v>
      </c>
      <c r="R36" s="23">
        <v>2758.7413023507588</v>
      </c>
      <c r="S36" s="23">
        <v>14423.060863580507</v>
      </c>
      <c r="T36" s="23">
        <v>41674.032202000308</v>
      </c>
      <c r="U36" s="31"/>
      <c r="V36" s="12"/>
      <c r="W36" s="12"/>
      <c r="Y36" s="66"/>
      <c r="Z36" s="66"/>
      <c r="AA36" s="66"/>
    </row>
    <row r="37" spans="1:27" ht="12.75" customHeight="1" x14ac:dyDescent="0.3">
      <c r="A37" s="23" t="s">
        <v>109</v>
      </c>
      <c r="B37" s="23">
        <v>0</v>
      </c>
      <c r="C37" s="23">
        <v>0</v>
      </c>
      <c r="D37" s="23">
        <v>0</v>
      </c>
      <c r="E37" s="23">
        <v>0</v>
      </c>
      <c r="F37" s="23">
        <v>0</v>
      </c>
      <c r="G37" s="23">
        <v>0</v>
      </c>
      <c r="H37" s="23">
        <v>0</v>
      </c>
      <c r="I37" s="23">
        <v>0</v>
      </c>
      <c r="J37" s="23">
        <v>-39760.301299999999</v>
      </c>
      <c r="K37" s="23">
        <v>-140559.44326</v>
      </c>
      <c r="L37" s="23">
        <v>-128274.88852999997</v>
      </c>
      <c r="M37" s="23">
        <v>-35979.69196000004</v>
      </c>
      <c r="N37" s="23">
        <v>0</v>
      </c>
      <c r="O37" s="23">
        <v>0</v>
      </c>
      <c r="P37" s="52"/>
      <c r="Q37" s="23">
        <v>0</v>
      </c>
      <c r="R37" s="23">
        <v>0</v>
      </c>
      <c r="S37" s="23">
        <v>-344574.32504999998</v>
      </c>
      <c r="T37" s="23">
        <v>0</v>
      </c>
      <c r="U37" s="31"/>
      <c r="V37" s="12"/>
      <c r="W37" s="12"/>
      <c r="Y37" s="66"/>
      <c r="Z37" s="66"/>
      <c r="AA37" s="66"/>
    </row>
    <row r="38" spans="1:27" ht="12.75" customHeight="1" x14ac:dyDescent="0.3">
      <c r="A38" s="23" t="s">
        <v>134</v>
      </c>
      <c r="B38" s="23">
        <v>0</v>
      </c>
      <c r="C38" s="23">
        <v>0</v>
      </c>
      <c r="D38" s="23">
        <v>0</v>
      </c>
      <c r="E38" s="23">
        <v>0</v>
      </c>
      <c r="F38" s="23">
        <v>0</v>
      </c>
      <c r="G38" s="23">
        <v>0</v>
      </c>
      <c r="H38" s="23">
        <v>0</v>
      </c>
      <c r="I38" s="23">
        <v>0</v>
      </c>
      <c r="J38" s="23">
        <v>0</v>
      </c>
      <c r="K38" s="23">
        <v>0</v>
      </c>
      <c r="L38" s="23">
        <v>0</v>
      </c>
      <c r="M38" s="23">
        <v>-15008</v>
      </c>
      <c r="N38" s="23">
        <v>0</v>
      </c>
      <c r="O38" s="23">
        <v>-8146.3339799999585</v>
      </c>
      <c r="P38" s="52"/>
      <c r="Q38" s="23">
        <v>0</v>
      </c>
      <c r="R38" s="23">
        <v>0</v>
      </c>
      <c r="S38" s="23">
        <v>-15008</v>
      </c>
      <c r="T38" s="23">
        <v>-8146.3339799999749</v>
      </c>
      <c r="U38" s="31"/>
      <c r="V38" s="12"/>
      <c r="W38" s="12"/>
      <c r="Y38" s="66"/>
      <c r="Z38" s="66"/>
      <c r="AA38" s="66"/>
    </row>
    <row r="39" spans="1:27" ht="12.75" customHeight="1" x14ac:dyDescent="0.3">
      <c r="A39" s="23" t="s">
        <v>110</v>
      </c>
      <c r="B39" s="23">
        <v>0</v>
      </c>
      <c r="C39" s="23">
        <v>0</v>
      </c>
      <c r="D39" s="23">
        <v>0</v>
      </c>
      <c r="E39" s="23">
        <v>0</v>
      </c>
      <c r="F39" s="23">
        <v>0</v>
      </c>
      <c r="G39" s="23">
        <v>0</v>
      </c>
      <c r="H39" s="23">
        <v>0</v>
      </c>
      <c r="I39" s="23">
        <v>0</v>
      </c>
      <c r="J39" s="23">
        <v>0</v>
      </c>
      <c r="K39" s="23">
        <v>0</v>
      </c>
      <c r="L39" s="23">
        <v>0</v>
      </c>
      <c r="M39" s="23">
        <v>1463855.9122100014</v>
      </c>
      <c r="N39" s="23">
        <v>0</v>
      </c>
      <c r="O39" s="23">
        <v>1162522.5670000007</v>
      </c>
      <c r="P39" s="52"/>
      <c r="Q39" s="23">
        <v>0</v>
      </c>
      <c r="R39" s="23">
        <v>0</v>
      </c>
      <c r="S39" s="23">
        <v>1463855.9122100014</v>
      </c>
      <c r="T39" s="23">
        <v>1162522.5670000007</v>
      </c>
      <c r="U39" s="31"/>
      <c r="V39" s="12"/>
      <c r="W39" s="12"/>
      <c r="Y39" s="66"/>
      <c r="Z39" s="66"/>
      <c r="AA39" s="66"/>
    </row>
    <row r="40" spans="1:27" ht="12.75" customHeight="1" x14ac:dyDescent="0.3">
      <c r="A40" s="23" t="s">
        <v>111</v>
      </c>
      <c r="B40" s="23">
        <v>0</v>
      </c>
      <c r="C40" s="23">
        <v>-10927.39649644804</v>
      </c>
      <c r="D40" s="23">
        <v>0</v>
      </c>
      <c r="E40" s="23">
        <v>-70501.269950489441</v>
      </c>
      <c r="F40" s="23">
        <v>0</v>
      </c>
      <c r="G40" s="23">
        <v>0</v>
      </c>
      <c r="H40" s="23">
        <v>0</v>
      </c>
      <c r="I40" s="23">
        <v>-117038.35103573641</v>
      </c>
      <c r="J40" s="23">
        <v>-138152.21993292283</v>
      </c>
      <c r="K40" s="23">
        <v>-592660.99952300091</v>
      </c>
      <c r="L40" s="23">
        <v>0</v>
      </c>
      <c r="M40" s="23">
        <v>-1481562.5004876582</v>
      </c>
      <c r="N40" s="23">
        <v>-8.8809996843338014E-5</v>
      </c>
      <c r="O40" s="23">
        <v>-1997736.2997171718</v>
      </c>
      <c r="P40" s="52"/>
      <c r="Q40" s="23">
        <f>-78926.848129379-2502</f>
        <v>-81428.848129378996</v>
      </c>
      <c r="R40" s="23">
        <v>-117038.35103573641</v>
      </c>
      <c r="S40" s="23">
        <v>-2212375.7199435821</v>
      </c>
      <c r="T40" s="23">
        <v>-1997736.2998059818</v>
      </c>
      <c r="U40" s="31"/>
      <c r="V40" s="12"/>
      <c r="W40" s="12"/>
      <c r="Y40" s="66"/>
      <c r="Z40" s="66"/>
      <c r="AA40" s="66"/>
    </row>
    <row r="41" spans="1:27" ht="12.75" customHeight="1" x14ac:dyDescent="0.3">
      <c r="A41" s="23" t="s">
        <v>112</v>
      </c>
      <c r="B41" s="23">
        <v>-2890.9266340960003</v>
      </c>
      <c r="C41" s="23">
        <v>-68597.581865502012</v>
      </c>
      <c r="D41" s="23">
        <v>-1001.1298438479743</v>
      </c>
      <c r="E41" s="23">
        <v>-69477.737447992738</v>
      </c>
      <c r="F41" s="23">
        <v>-838.29504811800643</v>
      </c>
      <c r="G41" s="23">
        <v>-72716.359420911176</v>
      </c>
      <c r="H41" s="23">
        <v>-801.98391273576135</v>
      </c>
      <c r="I41" s="23">
        <v>-75907.45525155068</v>
      </c>
      <c r="J41" s="23">
        <v>-811.84670764831083</v>
      </c>
      <c r="K41" s="23">
        <v>-72130.484609746316</v>
      </c>
      <c r="L41" s="23">
        <v>-533.83089532458382</v>
      </c>
      <c r="M41" s="23">
        <v>-52105.859689124874</v>
      </c>
      <c r="N41" s="23">
        <v>-21111.494177636378</v>
      </c>
      <c r="O41" s="23">
        <v>-53772.56705007398</v>
      </c>
      <c r="P41" s="52"/>
      <c r="Q41" s="23">
        <v>-141967.37579143874</v>
      </c>
      <c r="R41" s="23">
        <v>-150264.09363331561</v>
      </c>
      <c r="S41" s="23">
        <v>-125582.02190184408</v>
      </c>
      <c r="T41" s="23">
        <v>-74884.061227710365</v>
      </c>
      <c r="U41" s="31"/>
      <c r="V41" s="12"/>
      <c r="W41" s="12"/>
      <c r="Y41" s="66"/>
      <c r="Z41" s="66"/>
      <c r="AA41" s="66"/>
    </row>
    <row r="42" spans="1:27" ht="12.75" customHeight="1" x14ac:dyDescent="0.3">
      <c r="A42" s="23" t="s">
        <v>113</v>
      </c>
      <c r="B42" s="23">
        <v>-3676.9135073430102</v>
      </c>
      <c r="C42" s="23">
        <v>-3503.5690707029894</v>
      </c>
      <c r="D42" s="23">
        <v>-4811.7853402159999</v>
      </c>
      <c r="E42" s="23">
        <v>-3938.244644929001</v>
      </c>
      <c r="F42" s="23">
        <v>-3564.2059464009999</v>
      </c>
      <c r="G42" s="23">
        <v>-4568.2555810242911</v>
      </c>
      <c r="H42" s="23">
        <v>-4159.0954179200926</v>
      </c>
      <c r="I42" s="23">
        <v>-4291.3675055425365</v>
      </c>
      <c r="J42" s="23">
        <v>-5165.5735623044593</v>
      </c>
      <c r="K42" s="23">
        <v>-3387.706866985538</v>
      </c>
      <c r="L42" s="23">
        <v>-3186.0620799950061</v>
      </c>
      <c r="M42" s="23">
        <v>-2994.4376813818899</v>
      </c>
      <c r="N42" s="23">
        <v>-3017.3671847245068</v>
      </c>
      <c r="O42" s="23">
        <v>-3104.1757524354293</v>
      </c>
      <c r="P42" s="52"/>
      <c r="Q42" s="23">
        <v>-15930.512563191</v>
      </c>
      <c r="R42" s="23">
        <v>-16582.92445088792</v>
      </c>
      <c r="S42" s="23">
        <v>-14733.780190666894</v>
      </c>
      <c r="T42" s="23">
        <v>-6121.5429371599366</v>
      </c>
      <c r="U42" s="31"/>
      <c r="V42" s="12"/>
      <c r="W42" s="12"/>
      <c r="Y42" s="66"/>
      <c r="Z42" s="66"/>
      <c r="AA42" s="66"/>
    </row>
    <row r="43" spans="1:27" ht="12.75" customHeight="1" x14ac:dyDescent="0.3">
      <c r="A43" s="42" t="s">
        <v>114</v>
      </c>
      <c r="B43" s="42">
        <f t="shared" ref="B43:L43" si="2">SUM(B36:B42)</f>
        <v>-6635.09014143901</v>
      </c>
      <c r="C43" s="42">
        <f t="shared" si="2"/>
        <v>-77589.222612652389</v>
      </c>
      <c r="D43" s="42">
        <f t="shared" si="2"/>
        <v>-5787.8781640636344</v>
      </c>
      <c r="E43" s="42">
        <f t="shared" si="2"/>
        <v>-143025.01349341168</v>
      </c>
      <c r="F43" s="42">
        <f t="shared" si="2"/>
        <v>-4402.5009945190068</v>
      </c>
      <c r="G43" s="42">
        <f t="shared" si="2"/>
        <v>-75607.816001935469</v>
      </c>
      <c r="H43" s="42">
        <f t="shared" si="2"/>
        <v>-4961.0793306558535</v>
      </c>
      <c r="I43" s="42">
        <f t="shared" si="2"/>
        <v>-196155.23149047885</v>
      </c>
      <c r="J43" s="42">
        <f t="shared" si="2"/>
        <v>-169465.7002328751</v>
      </c>
      <c r="K43" s="42">
        <f t="shared" si="2"/>
        <v>-808739.81466615282</v>
      </c>
      <c r="L43" s="42">
        <f t="shared" si="2"/>
        <v>-131994.78150531955</v>
      </c>
      <c r="M43" s="42">
        <f>-108786.577608164-15008</f>
        <v>-123794.57760816401</v>
      </c>
      <c r="N43" s="42">
        <f>SUM(N36:N42)</f>
        <v>-17379.91375117089</v>
      </c>
      <c r="O43" s="42">
        <f>SUM(O36:O42)</f>
        <v>-865311.72499768029</v>
      </c>
      <c r="P43" s="52"/>
      <c r="Q43" s="42">
        <f>SUM(Q36:Q42)</f>
        <v>-233037.38609400822</v>
      </c>
      <c r="R43" s="42">
        <v>-281126.62781758921</v>
      </c>
      <c r="S43" s="42">
        <f>SUM(S36:S42)</f>
        <v>-1233994.8740125112</v>
      </c>
      <c r="T43" s="42">
        <f>SUM(T36:T42)</f>
        <v>-882691.63874885091</v>
      </c>
      <c r="U43" s="31"/>
      <c r="V43" s="12"/>
      <c r="W43" s="12"/>
      <c r="Y43" s="66"/>
      <c r="Z43" s="66"/>
      <c r="AA43" s="66"/>
    </row>
    <row r="44" spans="1:27" ht="12.75" customHeight="1" x14ac:dyDescent="0.3">
      <c r="A44" s="42" t="s">
        <v>115</v>
      </c>
      <c r="B44" s="42">
        <v>0</v>
      </c>
      <c r="C44" s="42">
        <v>0</v>
      </c>
      <c r="D44" s="42">
        <v>0</v>
      </c>
      <c r="E44" s="42">
        <v>0</v>
      </c>
      <c r="F44" s="42">
        <v>0</v>
      </c>
      <c r="G44" s="42">
        <v>-876.18693178800004</v>
      </c>
      <c r="H44" s="42">
        <v>-712.58403171600014</v>
      </c>
      <c r="I44" s="42">
        <v>-917.26832872300008</v>
      </c>
      <c r="J44" s="42">
        <v>0</v>
      </c>
      <c r="K44" s="42">
        <v>0</v>
      </c>
      <c r="L44" s="42">
        <v>0</v>
      </c>
      <c r="M44" s="42">
        <v>0</v>
      </c>
      <c r="N44" s="42">
        <v>0</v>
      </c>
      <c r="O44" s="42">
        <v>0</v>
      </c>
      <c r="P44" s="52"/>
      <c r="Q44" s="42">
        <f>-2952.29755164592+2502+450</f>
        <v>-0.29755164592006622</v>
      </c>
      <c r="R44" s="42">
        <v>-2506.0392922270003</v>
      </c>
      <c r="S44" s="42">
        <v>0</v>
      </c>
      <c r="T44" s="42">
        <v>0</v>
      </c>
      <c r="U44" s="31"/>
      <c r="V44" s="12"/>
      <c r="W44" s="12"/>
      <c r="Y44" s="66"/>
      <c r="Z44" s="66"/>
      <c r="AA44" s="66"/>
    </row>
    <row r="45" spans="1:27" s="12" customFormat="1" ht="10.5" customHeight="1" x14ac:dyDescent="0.3">
      <c r="A45" s="15"/>
      <c r="B45" s="15"/>
      <c r="C45" s="15"/>
      <c r="D45" s="15"/>
      <c r="E45" s="15"/>
      <c r="F45" s="15"/>
      <c r="G45" s="15"/>
      <c r="H45" s="15"/>
      <c r="I45" s="15"/>
      <c r="J45" s="15"/>
      <c r="K45" s="15"/>
      <c r="L45" s="15"/>
      <c r="M45" s="15"/>
      <c r="N45" s="15"/>
      <c r="O45" s="15"/>
      <c r="P45" s="50"/>
      <c r="Q45" s="15"/>
      <c r="R45" s="15"/>
      <c r="S45" s="15"/>
      <c r="T45" s="15"/>
      <c r="U45"/>
    </row>
    <row r="46" spans="1:27" ht="12.75" customHeight="1" x14ac:dyDescent="0.3">
      <c r="A46" s="42" t="s">
        <v>116</v>
      </c>
      <c r="B46" s="42">
        <f t="shared" ref="B46:L46" si="3">B20+B21+B31+B32+B43+B44</f>
        <v>-36629.42547386232</v>
      </c>
      <c r="C46" s="42">
        <f t="shared" si="3"/>
        <v>71137.375837181564</v>
      </c>
      <c r="D46" s="42">
        <f t="shared" si="3"/>
        <v>-5922.0283636818558</v>
      </c>
      <c r="E46" s="42">
        <f t="shared" si="3"/>
        <v>-81134.082500584249</v>
      </c>
      <c r="F46" s="42">
        <f t="shared" si="3"/>
        <v>107453.39138998998</v>
      </c>
      <c r="G46" s="42">
        <f t="shared" si="3"/>
        <v>110126.51789438204</v>
      </c>
      <c r="H46" s="42">
        <f t="shared" si="3"/>
        <v>36613.343071657997</v>
      </c>
      <c r="I46" s="42">
        <f t="shared" si="3"/>
        <v>5259.0513212205578</v>
      </c>
      <c r="J46" s="42">
        <f t="shared" si="3"/>
        <v>2158049.5916505423</v>
      </c>
      <c r="K46" s="42">
        <f t="shared" si="3"/>
        <v>-792194.59228293796</v>
      </c>
      <c r="L46" s="42">
        <f t="shared" si="3"/>
        <v>-79134.127461077733</v>
      </c>
      <c r="M46" s="42">
        <v>-19715.66575199597</v>
      </c>
      <c r="N46" s="42">
        <f>N43+N31+N20+N21+N32+N44</f>
        <v>17378.663260649628</v>
      </c>
      <c r="O46" s="42">
        <f>O43+O31+O20+O21+O32+O44</f>
        <v>-696045.40035269328</v>
      </c>
      <c r="P46" s="52"/>
      <c r="Q46" s="42">
        <f>Q20+Q21+Q31+Q32+Q43+Q44</f>
        <v>-52548.639906588498</v>
      </c>
      <c r="R46" s="42">
        <v>259452.30367725051</v>
      </c>
      <c r="S46" s="42">
        <v>1267005.2058423073</v>
      </c>
      <c r="T46" s="42">
        <f>T43+T31+T20+T21+T32+T44</f>
        <v>-678666.73709204397</v>
      </c>
      <c r="U46" s="31"/>
      <c r="V46" s="12"/>
      <c r="W46" s="12"/>
      <c r="Y46" s="66"/>
      <c r="Z46" s="66"/>
      <c r="AA46" s="66"/>
    </row>
    <row r="47" spans="1:27" ht="12.75" customHeight="1" x14ac:dyDescent="0.25">
      <c r="A47" s="23" t="s">
        <v>117</v>
      </c>
      <c r="B47" s="23">
        <v>842195.06926902512</v>
      </c>
      <c r="C47" s="23">
        <v>801599.05111474404</v>
      </c>
      <c r="D47" s="23">
        <v>901759.42685218737</v>
      </c>
      <c r="E47" s="23">
        <v>916210.99341062689</v>
      </c>
      <c r="F47" s="23">
        <v>826850.89065455773</v>
      </c>
      <c r="G47" s="23">
        <v>963670.81800015795</v>
      </c>
      <c r="H47" s="23">
        <v>1088897.0278398693</v>
      </c>
      <c r="I47" s="23">
        <v>1104479.0207779149</v>
      </c>
      <c r="J47" s="23">
        <v>1108231.5085228027</v>
      </c>
      <c r="K47" s="23">
        <v>3363234.3101255656</v>
      </c>
      <c r="L47" s="23">
        <v>2519111.7089183033</v>
      </c>
      <c r="M47" s="23">
        <v>2490975.3405338381</v>
      </c>
      <c r="N47" s="23">
        <v>2478701.1445302083</v>
      </c>
      <c r="O47" s="23">
        <v>2445509.1484650634</v>
      </c>
      <c r="P47" s="28"/>
      <c r="Q47" s="23">
        <v>842195.06896798417</v>
      </c>
      <c r="R47" s="23">
        <v>826850.89065455785</v>
      </c>
      <c r="S47" s="23">
        <v>1108231.4699848308</v>
      </c>
      <c r="T47" s="23">
        <v>2478701.1445302088</v>
      </c>
      <c r="U47" s="31"/>
      <c r="V47" s="66"/>
      <c r="W47" s="66"/>
      <c r="Y47" s="66"/>
      <c r="Z47" s="66"/>
      <c r="AA47" s="66"/>
    </row>
    <row r="48" spans="1:27" ht="12.75" customHeight="1" x14ac:dyDescent="0.25">
      <c r="A48" s="23" t="s">
        <v>118</v>
      </c>
      <c r="B48" s="23">
        <v>-3966.5924598653201</v>
      </c>
      <c r="C48" s="23">
        <v>29022.998384529066</v>
      </c>
      <c r="D48" s="23">
        <v>20373.595315268718</v>
      </c>
      <c r="E48" s="23">
        <v>-8226.0194265670088</v>
      </c>
      <c r="F48" s="23">
        <v>29366.392746584133</v>
      </c>
      <c r="G48" s="23">
        <v>15099.691648833732</v>
      </c>
      <c r="H48" s="23">
        <v>-21031.245003428317</v>
      </c>
      <c r="I48" s="23">
        <v>-1506.563738967307</v>
      </c>
      <c r="J48" s="23">
        <v>96953.210013292512</v>
      </c>
      <c r="K48" s="23">
        <v>-51928.0089243244</v>
      </c>
      <c r="L48" s="23">
        <v>50997.759364404657</v>
      </c>
      <c r="M48" s="23">
        <v>7441.4693030125964</v>
      </c>
      <c r="N48" s="23">
        <v>-50570.659191022824</v>
      </c>
      <c r="O48" s="23">
        <v>42092.246110582491</v>
      </c>
      <c r="P48" s="52"/>
      <c r="Q48" s="23">
        <v>37203.981813366379</v>
      </c>
      <c r="R48" s="23">
        <v>21928.27565302224</v>
      </c>
      <c r="S48" s="23">
        <v>103464.42975638536</v>
      </c>
      <c r="T48" s="23">
        <v>-8478.4130804411907</v>
      </c>
      <c r="U48" s="31"/>
      <c r="V48" s="66"/>
      <c r="W48" s="66"/>
      <c r="Y48" s="66"/>
      <c r="Z48" s="66"/>
      <c r="AA48" s="66"/>
    </row>
    <row r="49" spans="1:27" ht="12.75" customHeight="1" x14ac:dyDescent="0.25">
      <c r="A49" s="23" t="s">
        <v>119</v>
      </c>
      <c r="B49" s="23">
        <v>0</v>
      </c>
      <c r="C49" s="23">
        <v>0</v>
      </c>
      <c r="D49" s="23">
        <v>0</v>
      </c>
      <c r="E49" s="23">
        <v>0</v>
      </c>
      <c r="F49" s="23">
        <v>-30131.990615075985</v>
      </c>
      <c r="G49" s="23">
        <v>-46852.195230719975</v>
      </c>
      <c r="H49" s="23">
        <v>-38155.889449474984</v>
      </c>
      <c r="I49" s="23">
        <v>-11635.89891559197</v>
      </c>
      <c r="J49" s="23">
        <v>0</v>
      </c>
      <c r="K49" s="23">
        <v>0</v>
      </c>
      <c r="L49" s="23">
        <v>0</v>
      </c>
      <c r="M49" s="23">
        <v>0</v>
      </c>
      <c r="N49" s="23">
        <v>0</v>
      </c>
      <c r="O49" s="23">
        <v>0</v>
      </c>
      <c r="P49" s="28"/>
      <c r="Q49" s="23">
        <v>0</v>
      </c>
      <c r="R49" s="23">
        <v>0</v>
      </c>
      <c r="S49" s="23">
        <v>0</v>
      </c>
      <c r="T49" s="23">
        <v>0</v>
      </c>
      <c r="U49" s="31"/>
      <c r="V49" s="66"/>
      <c r="W49" s="66"/>
    </row>
    <row r="50" spans="1:27" ht="12.75" customHeight="1" x14ac:dyDescent="0.25">
      <c r="A50" s="42" t="s">
        <v>120</v>
      </c>
      <c r="B50" s="42">
        <f t="shared" ref="B50:L50" si="4">SUM(B46:B49)</f>
        <v>801599.05133529752</v>
      </c>
      <c r="C50" s="42">
        <f t="shared" si="4"/>
        <v>901759.42533645465</v>
      </c>
      <c r="D50" s="42">
        <f t="shared" si="4"/>
        <v>916210.99380377424</v>
      </c>
      <c r="E50" s="42">
        <f t="shared" si="4"/>
        <v>826850.89148347569</v>
      </c>
      <c r="F50" s="42">
        <f t="shared" si="4"/>
        <v>933538.68417605583</v>
      </c>
      <c r="G50" s="42">
        <f t="shared" si="4"/>
        <v>1042044.8323126537</v>
      </c>
      <c r="H50" s="42">
        <f t="shared" si="4"/>
        <v>1066323.2364586238</v>
      </c>
      <c r="I50" s="42">
        <f t="shared" si="4"/>
        <v>1096595.6094445763</v>
      </c>
      <c r="J50" s="42">
        <f t="shared" si="4"/>
        <v>3363234.3101866376</v>
      </c>
      <c r="K50" s="42">
        <f t="shared" si="4"/>
        <v>2519111.7089183033</v>
      </c>
      <c r="L50" s="42">
        <f t="shared" si="4"/>
        <v>2490975.3408216303</v>
      </c>
      <c r="M50" s="42">
        <v>2478701.144084855</v>
      </c>
      <c r="N50" s="42">
        <f>SUM(N46:N49)</f>
        <v>2445509.1485998351</v>
      </c>
      <c r="O50" s="42">
        <f>SUM(O46:O49)</f>
        <v>1791555.9942229528</v>
      </c>
      <c r="P50" s="28"/>
      <c r="Q50" s="42">
        <f>SUM(Q46:Q49)</f>
        <v>826850.41087476211</v>
      </c>
      <c r="R50" s="42">
        <v>1108231.4699848308</v>
      </c>
      <c r="S50" s="42">
        <v>2478701.1055835234</v>
      </c>
      <c r="T50" s="42">
        <f>SUM(T46:T49)</f>
        <v>1791555.9943577235</v>
      </c>
      <c r="U50" s="31"/>
      <c r="V50" s="66"/>
      <c r="W50" s="66"/>
      <c r="Y50" s="66"/>
      <c r="Z50" s="66"/>
      <c r="AA50" s="66"/>
    </row>
    <row r="51" spans="1:27" x14ac:dyDescent="0.25">
      <c r="B51" s="31"/>
      <c r="C51" s="31"/>
      <c r="D51" s="31"/>
      <c r="E51" s="31"/>
      <c r="F51" s="31"/>
      <c r="G51" s="31"/>
      <c r="H51" s="31"/>
      <c r="I51" s="31"/>
      <c r="J51" s="31"/>
      <c r="K51" s="31"/>
      <c r="L51" s="31"/>
      <c r="M51" s="31"/>
      <c r="N51" s="31"/>
      <c r="O51" s="31"/>
      <c r="Q51" s="31"/>
      <c r="R51" s="31"/>
      <c r="S51" s="31"/>
      <c r="T51" s="31"/>
    </row>
    <row r="52" spans="1:27" x14ac:dyDescent="0.25">
      <c r="B52" s="31"/>
      <c r="C52" s="31"/>
      <c r="D52" s="31"/>
      <c r="E52" s="31"/>
      <c r="F52" s="31"/>
      <c r="G52" s="31"/>
    </row>
    <row r="53" spans="1:27" x14ac:dyDescent="0.25">
      <c r="A53" s="74" t="s">
        <v>121</v>
      </c>
      <c r="B53" s="75"/>
      <c r="C53" s="75"/>
      <c r="D53" s="76"/>
      <c r="E53" s="31"/>
      <c r="F53" s="31"/>
      <c r="G53" s="31"/>
      <c r="H53" s="31"/>
      <c r="I53" s="31"/>
      <c r="J53" s="31"/>
      <c r="K53" s="31"/>
      <c r="L53" s="31"/>
      <c r="M53" s="31"/>
      <c r="N53" s="31"/>
      <c r="O53" s="31"/>
      <c r="P53" s="51"/>
      <c r="Q53" s="60"/>
      <c r="R53" s="60"/>
      <c r="S53" s="60"/>
      <c r="T53" s="60"/>
    </row>
    <row r="54" spans="1:27" x14ac:dyDescent="0.25">
      <c r="A54" s="77"/>
      <c r="B54" s="78"/>
      <c r="C54" s="78"/>
      <c r="D54" s="79"/>
    </row>
    <row r="55" spans="1:27" x14ac:dyDescent="0.25">
      <c r="A55" s="80"/>
      <c r="B55" s="81"/>
      <c r="C55" s="81"/>
      <c r="D55" s="82"/>
    </row>
  </sheetData>
  <mergeCells count="1">
    <mergeCell ref="A53:D55"/>
  </mergeCells>
  <phoneticPr fontId="13" type="noConversion"/>
  <pageMargins left="0.7" right="0.7" top="0.75" bottom="0.75" header="0.3" footer="0.3"/>
  <pageSetup paperSize="304" orientation="portrait" r:id="rId1"/>
  <customProperties>
    <customPr name="SheetOption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4BE9B-B254-44FA-AAEF-2C40DF8B6CCD}">
  <dimension ref="A1:CJ49"/>
  <sheetViews>
    <sheetView showGridLines="0" workbookViewId="0">
      <selection activeCell="V23" sqref="V23"/>
    </sheetView>
  </sheetViews>
  <sheetFormatPr defaultColWidth="8.85546875" defaultRowHeight="15" x14ac:dyDescent="0.25"/>
  <cols>
    <col min="1" max="1" width="29.42578125" customWidth="1"/>
    <col min="2" max="2" width="11.140625" bestFit="1" customWidth="1"/>
    <col min="3" max="3" width="9.42578125" bestFit="1" customWidth="1"/>
    <col min="4" max="4" width="11.42578125" customWidth="1"/>
    <col min="5" max="5" width="13.140625" customWidth="1"/>
    <col min="6" max="6" width="13" customWidth="1"/>
    <col min="7" max="7" width="11.85546875" customWidth="1"/>
    <col min="8" max="8" width="12.28515625" customWidth="1"/>
    <col min="9" max="9" width="12.140625" customWidth="1"/>
    <col min="10" max="15" width="11" customWidth="1"/>
    <col min="16" max="16" width="8.85546875" style="46"/>
    <col min="17" max="17" width="9.140625" customWidth="1"/>
    <col min="18" max="18" width="11.140625" customWidth="1"/>
    <col min="19" max="20" width="10.85546875" customWidth="1"/>
    <col min="22" max="44" width="8.85546875" style="46"/>
    <col min="45" max="45" width="10.140625" style="46" customWidth="1"/>
    <col min="46" max="46" width="10.28515625" style="46" customWidth="1"/>
    <col min="47" max="48" width="9.85546875" style="46" customWidth="1"/>
    <col min="49" max="88" width="8.85546875" style="46"/>
  </cols>
  <sheetData>
    <row r="1" spans="1:88" ht="23.25" x14ac:dyDescent="0.35">
      <c r="A1" s="36" t="s">
        <v>0</v>
      </c>
      <c r="B1" s="2"/>
      <c r="C1" s="2"/>
      <c r="D1" s="2"/>
      <c r="E1" s="2"/>
      <c r="F1" s="2"/>
      <c r="G1" s="2"/>
      <c r="H1" s="2"/>
      <c r="I1" s="2"/>
      <c r="J1" s="2"/>
      <c r="K1" s="2"/>
      <c r="L1" s="2"/>
      <c r="M1" s="2"/>
      <c r="N1" s="2"/>
      <c r="O1" s="2"/>
      <c r="P1" s="44"/>
      <c r="Q1" s="2"/>
      <c r="R1" s="2"/>
      <c r="S1" s="2"/>
      <c r="T1" s="2"/>
    </row>
    <row r="2" spans="1:88" ht="15.75" x14ac:dyDescent="0.25">
      <c r="B2" s="16"/>
      <c r="C2" s="16"/>
      <c r="D2" s="16"/>
      <c r="E2" s="16"/>
      <c r="F2" s="16"/>
      <c r="G2" s="16"/>
      <c r="H2" s="16"/>
      <c r="I2" s="16"/>
      <c r="J2" s="16"/>
      <c r="K2" s="16"/>
      <c r="L2" s="16"/>
      <c r="M2" s="16"/>
      <c r="N2" s="16"/>
      <c r="O2" s="16"/>
      <c r="P2" s="32"/>
      <c r="Q2" s="16"/>
      <c r="R2" s="16"/>
      <c r="S2" s="16"/>
      <c r="T2" s="16"/>
    </row>
    <row r="3" spans="1:88" ht="15.75" x14ac:dyDescent="0.25">
      <c r="A3" s="3" t="s">
        <v>1</v>
      </c>
      <c r="K3" s="16"/>
      <c r="L3" s="16"/>
      <c r="M3" s="16"/>
      <c r="N3" s="16"/>
      <c r="O3" s="16"/>
      <c r="P3"/>
      <c r="S3" s="16"/>
      <c r="T3" s="16"/>
    </row>
    <row r="4" spans="1:88" x14ac:dyDescent="0.25">
      <c r="A4" s="37" t="s">
        <v>122</v>
      </c>
      <c r="B4" s="38" t="s">
        <v>3</v>
      </c>
      <c r="C4" s="38" t="s">
        <v>4</v>
      </c>
      <c r="D4" s="38" t="s">
        <v>5</v>
      </c>
      <c r="E4" s="38" t="s">
        <v>6</v>
      </c>
      <c r="F4" s="38" t="s">
        <v>7</v>
      </c>
      <c r="G4" s="38" t="s">
        <v>8</v>
      </c>
      <c r="H4" s="38" t="s">
        <v>9</v>
      </c>
      <c r="I4" s="38" t="s">
        <v>10</v>
      </c>
      <c r="J4" s="38" t="s">
        <v>11</v>
      </c>
      <c r="K4" s="38" t="s">
        <v>12</v>
      </c>
      <c r="L4" s="38" t="s">
        <v>13</v>
      </c>
      <c r="M4" s="38" t="s">
        <v>14</v>
      </c>
      <c r="N4" s="38" t="s">
        <v>133</v>
      </c>
      <c r="O4" s="38" t="s">
        <v>135</v>
      </c>
      <c r="P4" s="56"/>
      <c r="Q4" s="38" t="s">
        <v>15</v>
      </c>
      <c r="R4" s="38" t="s">
        <v>16</v>
      </c>
      <c r="S4" s="38" t="s">
        <v>131</v>
      </c>
      <c r="T4" s="38" t="s">
        <v>132</v>
      </c>
    </row>
    <row r="5" spans="1:88" s="5" customFormat="1" x14ac:dyDescent="0.25">
      <c r="P5" s="34"/>
      <c r="U5"/>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row>
    <row r="6" spans="1:88" s="3" customFormat="1" ht="15.75" x14ac:dyDescent="0.25">
      <c r="A6" s="4" t="s">
        <v>17</v>
      </c>
      <c r="P6" s="33"/>
      <c r="U6"/>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row>
    <row r="7" spans="1:88" s="5" customFormat="1" x14ac:dyDescent="0.25">
      <c r="A7" s="5" t="s">
        <v>123</v>
      </c>
      <c r="B7" s="7">
        <v>334681.80951083644</v>
      </c>
      <c r="C7" s="7">
        <v>325960.1718171364</v>
      </c>
      <c r="D7" s="7">
        <v>313578.35224083235</v>
      </c>
      <c r="E7" s="7">
        <v>390114.220986514</v>
      </c>
      <c r="F7" s="7">
        <v>356091.37311495695</v>
      </c>
      <c r="G7" s="7">
        <v>366172.44498062244</v>
      </c>
      <c r="H7" s="7">
        <v>346874.71346197877</v>
      </c>
      <c r="I7" s="7">
        <v>420795.10445395065</v>
      </c>
      <c r="J7" s="7">
        <v>368871.23686503642</v>
      </c>
      <c r="K7" s="7">
        <v>383094.04241367325</v>
      </c>
      <c r="L7" s="7">
        <v>354902.14245374268</v>
      </c>
      <c r="M7" s="7">
        <v>429091.44914147031</v>
      </c>
      <c r="N7" s="7">
        <v>383613.88923059416</v>
      </c>
      <c r="O7" s="7">
        <v>391632.25457705749</v>
      </c>
      <c r="P7" s="35"/>
      <c r="Q7" s="7">
        <v>1364334.554555319</v>
      </c>
      <c r="R7" s="7">
        <v>1489933.6360115088</v>
      </c>
      <c r="S7" s="7">
        <v>1535958.8708739222</v>
      </c>
      <c r="T7" s="7">
        <v>775246.14380765159</v>
      </c>
      <c r="U7" s="1"/>
      <c r="V7" s="72"/>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row>
    <row r="8" spans="1:88" s="5" customFormat="1" x14ac:dyDescent="0.25">
      <c r="A8" s="5" t="s">
        <v>124</v>
      </c>
      <c r="B8" s="7">
        <v>237036.36575241602</v>
      </c>
      <c r="C8" s="7">
        <v>238104.60405837302</v>
      </c>
      <c r="D8" s="7">
        <v>258240.99343139702</v>
      </c>
      <c r="E8" s="7">
        <v>303342.344677213</v>
      </c>
      <c r="F8" s="7">
        <v>298823.53936790687</v>
      </c>
      <c r="G8" s="7">
        <v>341673.054719301</v>
      </c>
      <c r="H8" s="7">
        <v>336912.48116693099</v>
      </c>
      <c r="I8" s="7">
        <v>392016.97482414101</v>
      </c>
      <c r="J8" s="7">
        <v>378367.67123416101</v>
      </c>
      <c r="K8" s="7">
        <v>452790.93681405258</v>
      </c>
      <c r="L8" s="7">
        <v>409627.7587459163</v>
      </c>
      <c r="M8" s="7">
        <v>448395.07323114591</v>
      </c>
      <c r="N8" s="7">
        <v>415045.5004765949</v>
      </c>
      <c r="O8" s="7">
        <v>407219.63569192868</v>
      </c>
      <c r="P8" s="35"/>
      <c r="Q8" s="7">
        <v>1036724.3079193989</v>
      </c>
      <c r="R8" s="7">
        <v>1369425.7893304604</v>
      </c>
      <c r="S8" s="7">
        <v>1689181.440025276</v>
      </c>
      <c r="T8" s="7">
        <v>822265.13616852369</v>
      </c>
      <c r="U8" s="1"/>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row>
    <row r="9" spans="1:88" s="5" customFormat="1" x14ac:dyDescent="0.25">
      <c r="A9" s="5" t="s">
        <v>125</v>
      </c>
      <c r="B9" s="7">
        <v>369680.13630556001</v>
      </c>
      <c r="C9" s="7">
        <v>382104.65318978403</v>
      </c>
      <c r="D9" s="7">
        <v>380361.41800375801</v>
      </c>
      <c r="E9" s="7">
        <v>438218.004140926</v>
      </c>
      <c r="F9" s="7">
        <v>401044.62085695867</v>
      </c>
      <c r="G9" s="7">
        <v>480652.60999812098</v>
      </c>
      <c r="H9" s="7">
        <v>424263.62038873101</v>
      </c>
      <c r="I9" s="7">
        <v>536419.31828435895</v>
      </c>
      <c r="J9" s="7">
        <v>507254.33474033559</v>
      </c>
      <c r="K9" s="7">
        <v>531574.59493352834</v>
      </c>
      <c r="L9" s="7">
        <v>474283.74512136396</v>
      </c>
      <c r="M9" s="7">
        <v>592230.02605932928</v>
      </c>
      <c r="N9" s="7">
        <v>546034.13138108724</v>
      </c>
      <c r="O9" s="7">
        <v>636446.7647047207</v>
      </c>
      <c r="P9" s="35"/>
      <c r="Q9" s="7">
        <v>1570364.2116400311</v>
      </c>
      <c r="R9" s="7">
        <v>1842380.4302759895</v>
      </c>
      <c r="S9" s="7">
        <v>2105342.7008545571</v>
      </c>
      <c r="T9" s="7">
        <v>1182480.8960858078</v>
      </c>
      <c r="U9" s="1"/>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row>
    <row r="10" spans="1:88" s="5" customFormat="1" x14ac:dyDescent="0.25">
      <c r="A10" s="5" t="s">
        <v>126</v>
      </c>
      <c r="B10" s="7">
        <v>190424.41699999999</v>
      </c>
      <c r="C10" s="7">
        <v>184056.20524242768</v>
      </c>
      <c r="D10" s="7">
        <v>276854.81497120799</v>
      </c>
      <c r="E10" s="7">
        <v>290981.90726637794</v>
      </c>
      <c r="F10" s="7">
        <v>276712.62851884298</v>
      </c>
      <c r="G10" s="7">
        <v>368501.72530160396</v>
      </c>
      <c r="H10" s="7">
        <v>488582.10941583989</v>
      </c>
      <c r="I10" s="7">
        <v>446590.00769996492</v>
      </c>
      <c r="J10" s="7">
        <v>417022.83615457424</v>
      </c>
      <c r="K10" s="7">
        <v>448608.2192894998</v>
      </c>
      <c r="L10" s="7">
        <v>418929.96039041894</v>
      </c>
      <c r="M10" s="7">
        <v>378763.14174388506</v>
      </c>
      <c r="N10" s="7">
        <v>305806.65584155556</v>
      </c>
      <c r="O10" s="7">
        <v>323003.7484798496</v>
      </c>
      <c r="P10" s="35"/>
      <c r="Q10" s="7">
        <v>942317.34470251133</v>
      </c>
      <c r="R10" s="7">
        <v>1580386.4709362516</v>
      </c>
      <c r="S10" s="7">
        <v>1663324.157578378</v>
      </c>
      <c r="T10" s="7">
        <v>628810.40432140511</v>
      </c>
      <c r="U10" s="1"/>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row>
    <row r="11" spans="1:88" s="5" customFormat="1" x14ac:dyDescent="0.25">
      <c r="A11" s="17" t="s">
        <v>27</v>
      </c>
      <c r="B11" s="18">
        <v>1131822.72879131</v>
      </c>
      <c r="C11" s="18">
        <v>1130225.63430772</v>
      </c>
      <c r="D11" s="18">
        <v>1229035.5786472</v>
      </c>
      <c r="E11" s="18">
        <v>1422656.4770710301</v>
      </c>
      <c r="F11" s="18">
        <v>1332672.1618586655</v>
      </c>
      <c r="G11" s="18">
        <v>1556999.83499965</v>
      </c>
      <c r="H11" s="18">
        <v>1596632.92443348</v>
      </c>
      <c r="I11" s="18">
        <v>1795821.405262416</v>
      </c>
      <c r="J11" s="18">
        <v>1671516.078994107</v>
      </c>
      <c r="K11" s="18">
        <v>1816067.7934507539</v>
      </c>
      <c r="L11" s="18">
        <v>1657743.6067114417</v>
      </c>
      <c r="M11" s="18">
        <v>1848479.6901758306</v>
      </c>
      <c r="N11" s="18">
        <v>1650500.176929832</v>
      </c>
      <c r="O11" s="18">
        <v>1758302.4034535568</v>
      </c>
      <c r="P11" s="53"/>
      <c r="Q11" s="18">
        <v>4913740.4188172603</v>
      </c>
      <c r="R11" s="18">
        <v>6282126.3265542109</v>
      </c>
      <c r="S11" s="18">
        <v>6993807.1693321336</v>
      </c>
      <c r="T11" s="18">
        <v>3408802.5803833883</v>
      </c>
      <c r="U11" s="1"/>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row>
    <row r="12" spans="1:88" x14ac:dyDescent="0.25">
      <c r="B12" s="55"/>
      <c r="C12" s="55"/>
      <c r="D12" s="55"/>
      <c r="E12" s="55"/>
      <c r="F12" s="55"/>
      <c r="G12" s="55"/>
      <c r="H12" s="55"/>
      <c r="I12" s="55"/>
      <c r="J12" s="55"/>
      <c r="K12" s="55"/>
      <c r="L12" s="55"/>
      <c r="M12" s="55"/>
      <c r="N12" s="55"/>
      <c r="O12" s="55"/>
      <c r="P12" s="54"/>
      <c r="Q12" s="55"/>
      <c r="R12" s="55"/>
      <c r="S12" s="55"/>
      <c r="T12" s="55"/>
    </row>
    <row r="14" spans="1:88" s="3" customFormat="1" ht="15.75" x14ac:dyDescent="0.25">
      <c r="A14" s="4" t="s">
        <v>20</v>
      </c>
      <c r="P14" s="33"/>
      <c r="U14"/>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3"/>
      <c r="CE14" s="33"/>
      <c r="CF14" s="33"/>
      <c r="CG14" s="33"/>
      <c r="CH14" s="33"/>
      <c r="CI14" s="33"/>
      <c r="CJ14" s="33"/>
    </row>
    <row r="15" spans="1:88" s="5" customFormat="1" x14ac:dyDescent="0.25">
      <c r="A15" s="5" t="s">
        <v>123</v>
      </c>
      <c r="B15" s="7">
        <v>96338.885145908353</v>
      </c>
      <c r="C15" s="7">
        <v>90068.422692089021</v>
      </c>
      <c r="D15" s="7">
        <v>89736.196644841708</v>
      </c>
      <c r="E15" s="7">
        <v>99672.933321848701</v>
      </c>
      <c r="F15" s="7">
        <v>102442.07633888221</v>
      </c>
      <c r="G15" s="7">
        <v>99789.99295863384</v>
      </c>
      <c r="H15" s="7">
        <v>95144.263969843712</v>
      </c>
      <c r="I15" s="7">
        <v>112260.74981737965</v>
      </c>
      <c r="J15" s="7">
        <v>104923.80236833895</v>
      </c>
      <c r="K15" s="7">
        <v>108852.70621546025</v>
      </c>
      <c r="L15" s="7">
        <v>99629.640602983025</v>
      </c>
      <c r="M15" s="7">
        <v>113337.09161066555</v>
      </c>
      <c r="N15" s="7">
        <v>104421.62828907365</v>
      </c>
      <c r="O15" s="7">
        <v>104369.03264079487</v>
      </c>
      <c r="P15" s="35"/>
      <c r="Q15" s="7">
        <v>375816.43780468759</v>
      </c>
      <c r="R15" s="7">
        <v>409637.08308473922</v>
      </c>
      <c r="S15" s="7">
        <v>426743.24079744733</v>
      </c>
      <c r="T15" s="7">
        <v>208790.66092986858</v>
      </c>
      <c r="U15" s="1"/>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row>
    <row r="16" spans="1:88" s="5" customFormat="1" x14ac:dyDescent="0.25">
      <c r="A16" s="5" t="s">
        <v>124</v>
      </c>
      <c r="B16" s="7">
        <v>76434.130368026905</v>
      </c>
      <c r="C16" s="7">
        <v>74369.157371362089</v>
      </c>
      <c r="D16" s="7">
        <v>76129.030113205896</v>
      </c>
      <c r="E16" s="7">
        <v>83786.146225721983</v>
      </c>
      <c r="F16" s="7">
        <v>81453.679530558904</v>
      </c>
      <c r="G16" s="7">
        <v>95018.726231844994</v>
      </c>
      <c r="H16" s="7">
        <v>90521.074071986004</v>
      </c>
      <c r="I16" s="7">
        <v>106349.54932294801</v>
      </c>
      <c r="J16" s="7">
        <v>96812.59221957202</v>
      </c>
      <c r="K16" s="7">
        <v>108931.18627341893</v>
      </c>
      <c r="L16" s="7">
        <v>108669.31035270847</v>
      </c>
      <c r="M16" s="7">
        <v>132223.45794501403</v>
      </c>
      <c r="N16" s="7">
        <v>121302.90399545865</v>
      </c>
      <c r="O16" s="7">
        <v>118963.7274466494</v>
      </c>
      <c r="P16" s="35"/>
      <c r="Q16" s="7">
        <v>310718.46407831705</v>
      </c>
      <c r="R16" s="7">
        <v>373343.02915733808</v>
      </c>
      <c r="S16" s="7">
        <v>446636.54679071327</v>
      </c>
      <c r="T16" s="7">
        <v>240266.6314421081</v>
      </c>
      <c r="U16" s="1"/>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row>
    <row r="17" spans="1:88" s="5" customFormat="1" x14ac:dyDescent="0.25">
      <c r="A17" s="5" t="s">
        <v>125</v>
      </c>
      <c r="B17" s="7">
        <v>90350.679562676407</v>
      </c>
      <c r="C17" s="7">
        <v>92338.120333234503</v>
      </c>
      <c r="D17" s="7">
        <v>80920.482611670188</v>
      </c>
      <c r="E17" s="7">
        <v>104643.76964483882</v>
      </c>
      <c r="F17" s="7">
        <v>98367.056488192698</v>
      </c>
      <c r="G17" s="7">
        <v>112547.363414651</v>
      </c>
      <c r="H17" s="7">
        <v>105004.27983972529</v>
      </c>
      <c r="I17" s="7">
        <v>132484.20358250898</v>
      </c>
      <c r="J17" s="7">
        <v>123805.23633529054</v>
      </c>
      <c r="K17" s="7">
        <v>130308.69086634848</v>
      </c>
      <c r="L17" s="7">
        <v>112163.78983189333</v>
      </c>
      <c r="M17" s="7">
        <v>152454.16428338623</v>
      </c>
      <c r="N17" s="7">
        <v>145416.50710764047</v>
      </c>
      <c r="O17" s="7">
        <v>157693.62874019428</v>
      </c>
      <c r="P17" s="35"/>
      <c r="Q17" s="7">
        <v>368253.05215241999</v>
      </c>
      <c r="R17" s="7">
        <v>448402.90332507808</v>
      </c>
      <c r="S17" s="7">
        <v>518731.88131691847</v>
      </c>
      <c r="T17" s="7">
        <v>303110.1358478347</v>
      </c>
      <c r="U17" s="1"/>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row>
    <row r="18" spans="1:88" s="5" customFormat="1" x14ac:dyDescent="0.25">
      <c r="A18" s="5" t="s">
        <v>126</v>
      </c>
      <c r="B18" s="7">
        <v>21204.067075688101</v>
      </c>
      <c r="C18" s="7">
        <v>17846.181641637697</v>
      </c>
      <c r="D18" s="7">
        <v>23099.031299562499</v>
      </c>
      <c r="E18" s="7">
        <v>21337.548077775846</v>
      </c>
      <c r="F18" s="7">
        <v>26469.882792948993</v>
      </c>
      <c r="G18" s="7">
        <v>30013.382159730001</v>
      </c>
      <c r="H18" s="7">
        <v>26064.028935765891</v>
      </c>
      <c r="I18" s="7">
        <v>33754.801410529079</v>
      </c>
      <c r="J18" s="7">
        <v>30009.857328645245</v>
      </c>
      <c r="K18" s="7">
        <v>31058.722348976324</v>
      </c>
      <c r="L18" s="7">
        <v>36365.596454713734</v>
      </c>
      <c r="M18" s="7">
        <v>38094.827324315425</v>
      </c>
      <c r="N18" s="7">
        <v>38167.308046025442</v>
      </c>
      <c r="O18" s="7">
        <v>41359.036104880157</v>
      </c>
      <c r="P18" s="35"/>
      <c r="Q18" s="7">
        <v>83486.828094664175</v>
      </c>
      <c r="R18" s="7">
        <v>116302.09529897383</v>
      </c>
      <c r="S18" s="7">
        <v>135529.00345665097</v>
      </c>
      <c r="T18" s="7">
        <v>79526.344150905585</v>
      </c>
      <c r="U18" s="1"/>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row>
    <row r="19" spans="1:88" s="18" customFormat="1" x14ac:dyDescent="0.25">
      <c r="A19" s="43" t="s">
        <v>27</v>
      </c>
      <c r="B19" s="18">
        <v>284327.76215229998</v>
      </c>
      <c r="C19" s="18">
        <v>274621.88203832298</v>
      </c>
      <c r="D19" s="18">
        <v>269884.74066928</v>
      </c>
      <c r="E19" s="18">
        <v>309440.39727018599</v>
      </c>
      <c r="F19" s="18">
        <v>308732.69515058282</v>
      </c>
      <c r="G19" s="18">
        <v>337369.464764859</v>
      </c>
      <c r="H19" s="18">
        <v>316733.64681732102</v>
      </c>
      <c r="I19" s="18">
        <v>384849.30413336586</v>
      </c>
      <c r="J19" s="18">
        <v>355551.48825184663</v>
      </c>
      <c r="K19" s="18">
        <v>379151.30570420402</v>
      </c>
      <c r="L19" s="18">
        <v>356828.33724229818</v>
      </c>
      <c r="M19" s="18">
        <v>436109.54116338136</v>
      </c>
      <c r="N19" s="18">
        <v>409308.34743819799</v>
      </c>
      <c r="O19" s="18">
        <v>422385.42493251886</v>
      </c>
      <c r="P19" s="53"/>
      <c r="Q19" s="18">
        <v>1138274.7821300901</v>
      </c>
      <c r="R19" s="18">
        <v>1347685.1108661289</v>
      </c>
      <c r="S19" s="18">
        <v>1527640.6723617313</v>
      </c>
      <c r="T19" s="18">
        <v>831693.77237071702</v>
      </c>
      <c r="U19" s="1"/>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row>
    <row r="20" spans="1:88" x14ac:dyDescent="0.25">
      <c r="A20" s="19"/>
      <c r="B20" s="55"/>
      <c r="C20" s="55"/>
      <c r="D20" s="55"/>
      <c r="E20" s="55"/>
      <c r="F20" s="55"/>
      <c r="G20" s="55"/>
      <c r="H20" s="55"/>
      <c r="I20" s="55"/>
      <c r="J20" s="55"/>
      <c r="K20" s="55"/>
      <c r="L20" s="55"/>
      <c r="M20" s="55"/>
      <c r="N20" s="55"/>
      <c r="O20" s="55"/>
      <c r="P20" s="54"/>
      <c r="Q20" s="55"/>
      <c r="R20" s="55"/>
      <c r="S20" s="55"/>
      <c r="T20" s="55"/>
    </row>
    <row r="21" spans="1:88" x14ac:dyDescent="0.25">
      <c r="A21" s="19"/>
      <c r="B21" s="65"/>
      <c r="C21" s="65"/>
      <c r="D21" s="65"/>
      <c r="E21" s="65"/>
      <c r="F21" s="65"/>
      <c r="G21" s="65"/>
      <c r="H21" s="65"/>
      <c r="I21" s="65"/>
      <c r="J21" s="65"/>
      <c r="K21" s="65"/>
      <c r="L21" s="65"/>
      <c r="M21" s="68"/>
      <c r="N21" s="68"/>
      <c r="O21" s="68"/>
      <c r="S21" s="1"/>
      <c r="T21" s="1"/>
    </row>
    <row r="22" spans="1:88" s="3" customFormat="1" ht="15.75" x14ac:dyDescent="0.25">
      <c r="A22" s="20" t="s">
        <v>127</v>
      </c>
      <c r="P22" s="33"/>
      <c r="U22"/>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c r="CA22" s="33"/>
      <c r="CB22" s="33"/>
      <c r="CC22" s="33"/>
      <c r="CD22" s="33"/>
      <c r="CE22" s="33"/>
      <c r="CF22" s="33"/>
      <c r="CG22" s="33"/>
      <c r="CH22" s="33"/>
      <c r="CI22" s="33"/>
      <c r="CJ22" s="33"/>
    </row>
    <row r="23" spans="1:88" s="5" customFormat="1" x14ac:dyDescent="0.25">
      <c r="A23" s="21" t="s">
        <v>123</v>
      </c>
      <c r="B23" s="7">
        <v>59604.044612895916</v>
      </c>
      <c r="C23" s="7">
        <v>52185.591850336023</v>
      </c>
      <c r="D23" s="35">
        <v>57511.445114256676</v>
      </c>
      <c r="E23" s="7">
        <v>57351.691081266697</v>
      </c>
      <c r="F23" s="7">
        <v>64297.691677535186</v>
      </c>
      <c r="G23" s="7">
        <v>59282.05518421279</v>
      </c>
      <c r="H23" s="7">
        <v>62041.756541482304</v>
      </c>
      <c r="I23" s="7">
        <v>70745.004083522639</v>
      </c>
      <c r="J23" s="7">
        <v>64734.098452669394</v>
      </c>
      <c r="K23" s="7">
        <v>68545.77055522149</v>
      </c>
      <c r="L23" s="7">
        <v>63374.702867482214</v>
      </c>
      <c r="M23" s="7">
        <v>74828.845380638246</v>
      </c>
      <c r="N23" s="7">
        <v>63841.435369325576</v>
      </c>
      <c r="O23" s="7">
        <v>69202.02395646309</v>
      </c>
      <c r="P23" s="35"/>
      <c r="Q23" s="7">
        <v>226652.77265875504</v>
      </c>
      <c r="R23" s="7">
        <v>256366.50748675322</v>
      </c>
      <c r="S23" s="7">
        <v>271483.41725601099</v>
      </c>
      <c r="T23" s="7">
        <v>133043.4593257886</v>
      </c>
      <c r="U23" s="1"/>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row>
    <row r="24" spans="1:88" s="5" customFormat="1" x14ac:dyDescent="0.25">
      <c r="A24" s="21" t="s">
        <v>124</v>
      </c>
      <c r="B24" s="7">
        <v>48672.116585709504</v>
      </c>
      <c r="C24" s="7">
        <v>46465.649314772498</v>
      </c>
      <c r="D24" s="35">
        <v>48481.73369130931</v>
      </c>
      <c r="E24" s="7">
        <v>53116.900441533791</v>
      </c>
      <c r="F24" s="7">
        <v>50714.653105208745</v>
      </c>
      <c r="G24" s="7">
        <v>68113.027060073407</v>
      </c>
      <c r="H24" s="7">
        <v>59766.117088290608</v>
      </c>
      <c r="I24" s="7">
        <v>72001.470658268474</v>
      </c>
      <c r="J24" s="7">
        <v>65961.360400624326</v>
      </c>
      <c r="K24" s="7">
        <v>76107.697417921416</v>
      </c>
      <c r="L24" s="7">
        <v>73747.343524055992</v>
      </c>
      <c r="M24" s="7">
        <v>93213.551671258509</v>
      </c>
      <c r="N24" s="7">
        <v>87580.915332864315</v>
      </c>
      <c r="O24" s="7">
        <v>86660.459189117551</v>
      </c>
      <c r="P24" s="35"/>
      <c r="Q24" s="7">
        <v>196736.40003332502</v>
      </c>
      <c r="R24" s="7">
        <v>250595.26791184122</v>
      </c>
      <c r="S24" s="7">
        <v>309029.95301386015</v>
      </c>
      <c r="T24" s="7">
        <v>174241.37452198184</v>
      </c>
      <c r="U24" s="1"/>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row>
    <row r="25" spans="1:88" s="5" customFormat="1" x14ac:dyDescent="0.25">
      <c r="A25" s="21" t="s">
        <v>125</v>
      </c>
      <c r="B25" s="7">
        <v>49432.036397637698</v>
      </c>
      <c r="C25" s="7">
        <v>43214.558578968303</v>
      </c>
      <c r="D25" s="35">
        <v>38348.817532506291</v>
      </c>
      <c r="E25" s="7">
        <v>57789.564170772304</v>
      </c>
      <c r="F25" s="7">
        <v>45645.863361916425</v>
      </c>
      <c r="G25" s="7">
        <v>55780.764365672898</v>
      </c>
      <c r="H25" s="7">
        <v>51291.070231535501</v>
      </c>
      <c r="I25" s="7">
        <v>69750.786363025501</v>
      </c>
      <c r="J25" s="7">
        <v>66234.114766649334</v>
      </c>
      <c r="K25" s="7">
        <v>69964.038173233217</v>
      </c>
      <c r="L25" s="7">
        <v>53220.545005417698</v>
      </c>
      <c r="M25" s="7">
        <v>80058.941874601922</v>
      </c>
      <c r="N25" s="7">
        <v>79953.386640379991</v>
      </c>
      <c r="O25" s="7">
        <v>84935.054937241774</v>
      </c>
      <c r="P25" s="35"/>
      <c r="Q25" s="7">
        <v>188784.976679885</v>
      </c>
      <c r="R25" s="7">
        <v>222468.4843221503</v>
      </c>
      <c r="S25" s="7">
        <v>269477.63981990254</v>
      </c>
      <c r="T25" s="7">
        <v>164888.44157762159</v>
      </c>
      <c r="U25" s="1"/>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row>
    <row r="26" spans="1:88" s="5" customFormat="1" x14ac:dyDescent="0.25">
      <c r="A26" s="21" t="s">
        <v>126</v>
      </c>
      <c r="B26" s="7">
        <v>12313.68439453996</v>
      </c>
      <c r="C26" s="7">
        <v>8975.4266156399444</v>
      </c>
      <c r="D26" s="7">
        <v>13898.90123342691</v>
      </c>
      <c r="E26" s="7">
        <v>12816.32421058714</v>
      </c>
      <c r="F26" s="7">
        <v>16800.011228348951</v>
      </c>
      <c r="G26" s="7">
        <v>19994.234985375573</v>
      </c>
      <c r="H26" s="7">
        <v>15312.455615783187</v>
      </c>
      <c r="I26" s="7">
        <v>22245.747391703138</v>
      </c>
      <c r="J26" s="7">
        <v>11587.897846968581</v>
      </c>
      <c r="K26" s="7">
        <v>19621.722135331325</v>
      </c>
      <c r="L26" s="7">
        <v>24235.470417535424</v>
      </c>
      <c r="M26" s="7">
        <v>26852.960500772908</v>
      </c>
      <c r="N26" s="7">
        <v>26872.023265914067</v>
      </c>
      <c r="O26" s="7">
        <v>30334.971625826201</v>
      </c>
      <c r="P26" s="35"/>
      <c r="Q26" s="7">
        <v>47997.550569697916</v>
      </c>
      <c r="R26" s="7">
        <v>74352.449221210642</v>
      </c>
      <c r="S26" s="7">
        <v>82298.050900608199</v>
      </c>
      <c r="T26" s="7">
        <v>57206.994891740083</v>
      </c>
      <c r="U26" s="1"/>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row>
    <row r="27" spans="1:88" s="5" customFormat="1" x14ac:dyDescent="0.25">
      <c r="A27" s="21" t="s">
        <v>128</v>
      </c>
      <c r="B27" s="7">
        <v>-44167.957145806111</v>
      </c>
      <c r="C27" s="7">
        <v>-40190.861958891779</v>
      </c>
      <c r="D27" s="35">
        <v>-41792.755916104776</v>
      </c>
      <c r="E27" s="7">
        <v>-48508.779942484209</v>
      </c>
      <c r="F27" s="7">
        <v>-47169.914644450873</v>
      </c>
      <c r="G27" s="7">
        <v>-48365.124513577517</v>
      </c>
      <c r="H27" s="7">
        <v>-41371.486035833557</v>
      </c>
      <c r="I27" s="7">
        <v>-53754.897542703133</v>
      </c>
      <c r="J27" s="7">
        <v>-50073.870736291356</v>
      </c>
      <c r="K27" s="7">
        <v>-54485.015339100602</v>
      </c>
      <c r="L27" s="7">
        <v>-48151.039279862562</v>
      </c>
      <c r="M27" s="7">
        <v>-61609.601361956593</v>
      </c>
      <c r="N27" s="7">
        <v>-60537.796683816399</v>
      </c>
      <c r="O27" s="7">
        <v>-58775.336192724579</v>
      </c>
      <c r="P27" s="35"/>
      <c r="Q27" s="7">
        <v>-174653.48170173093</v>
      </c>
      <c r="R27" s="7">
        <v>-190661.42273656497</v>
      </c>
      <c r="S27" s="7">
        <v>-214319.52671721124</v>
      </c>
      <c r="T27" s="7">
        <v>-119313.13287654099</v>
      </c>
      <c r="U27" s="1"/>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row>
    <row r="28" spans="1:88" s="18" customFormat="1" x14ac:dyDescent="0.25">
      <c r="A28" s="43" t="s">
        <v>27</v>
      </c>
      <c r="B28" s="18">
        <v>125853.925460566</v>
      </c>
      <c r="C28" s="18">
        <v>110650.36440365401</v>
      </c>
      <c r="D28" s="18">
        <v>116448.141739471</v>
      </c>
      <c r="E28" s="18">
        <v>132565.70058915199</v>
      </c>
      <c r="F28" s="18">
        <v>130288.3047285584</v>
      </c>
      <c r="G28" s="18">
        <v>154804.95646033299</v>
      </c>
      <c r="H28" s="18">
        <v>147039.91330854601</v>
      </c>
      <c r="I28" s="18">
        <v>180988.16221135671</v>
      </c>
      <c r="J28" s="18">
        <v>158443.60073062027</v>
      </c>
      <c r="K28" s="18">
        <v>179754.21294260689</v>
      </c>
      <c r="L28" s="18">
        <v>166427.02253462875</v>
      </c>
      <c r="M28" s="18">
        <v>213344.69806531499</v>
      </c>
      <c r="N28" s="18">
        <v>197709.96392466754</v>
      </c>
      <c r="O28" s="18">
        <v>212357.17351592405</v>
      </c>
      <c r="P28" s="53"/>
      <c r="Q28" s="18">
        <v>485518.13219284202</v>
      </c>
      <c r="R28" s="18">
        <v>613121.33670929493</v>
      </c>
      <c r="S28" s="18">
        <v>717969.53427317063</v>
      </c>
      <c r="T28" s="18">
        <v>410067.13744059158</v>
      </c>
      <c r="U28" s="1"/>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row>
    <row r="29" spans="1:88" x14ac:dyDescent="0.25">
      <c r="B29" s="55"/>
      <c r="C29" s="55"/>
      <c r="D29" s="55"/>
      <c r="E29" s="55"/>
      <c r="F29" s="55"/>
      <c r="G29" s="55"/>
      <c r="H29" s="55"/>
      <c r="I29" s="55"/>
      <c r="J29" s="55"/>
      <c r="K29" s="55"/>
      <c r="L29" s="55"/>
      <c r="P29" s="54"/>
      <c r="Q29" s="55"/>
      <c r="R29" s="55"/>
      <c r="S29" s="55"/>
      <c r="T29" s="55"/>
    </row>
    <row r="31" spans="1:88" x14ac:dyDescent="0.25">
      <c r="A31" s="74" t="s">
        <v>129</v>
      </c>
      <c r="B31" s="75"/>
      <c r="C31" s="75"/>
      <c r="D31" s="75"/>
      <c r="E31" s="75"/>
      <c r="F31" s="75"/>
      <c r="G31" s="75"/>
      <c r="H31" s="75"/>
      <c r="I31" s="75"/>
      <c r="J31" s="75"/>
      <c r="K31" s="75"/>
      <c r="L31" s="75"/>
      <c r="M31" s="75"/>
      <c r="N31" s="75"/>
      <c r="O31" s="75"/>
      <c r="P31" s="75"/>
      <c r="Q31" s="75"/>
      <c r="R31" s="75"/>
      <c r="S31" s="76"/>
    </row>
    <row r="32" spans="1:88" x14ac:dyDescent="0.25">
      <c r="A32" s="80"/>
      <c r="B32" s="81"/>
      <c r="C32" s="81"/>
      <c r="D32" s="81"/>
      <c r="E32" s="81"/>
      <c r="F32" s="81"/>
      <c r="G32" s="81"/>
      <c r="H32" s="81"/>
      <c r="I32" s="81"/>
      <c r="J32" s="81"/>
      <c r="K32" s="81"/>
      <c r="L32" s="81"/>
      <c r="M32" s="81"/>
      <c r="N32" s="81"/>
      <c r="O32" s="81"/>
      <c r="P32" s="81"/>
      <c r="Q32" s="81"/>
      <c r="R32" s="81"/>
      <c r="S32" s="82"/>
    </row>
    <row r="34" spans="1:19" x14ac:dyDescent="0.25">
      <c r="A34" s="83" t="s">
        <v>130</v>
      </c>
      <c r="B34" s="84"/>
      <c r="C34" s="84"/>
      <c r="D34" s="84"/>
      <c r="E34" s="84"/>
      <c r="F34" s="84"/>
      <c r="G34" s="84"/>
      <c r="H34" s="84"/>
      <c r="I34" s="84"/>
      <c r="J34" s="84"/>
      <c r="K34" s="84"/>
      <c r="L34" s="84"/>
      <c r="M34" s="84"/>
      <c r="N34" s="84"/>
      <c r="O34" s="84"/>
      <c r="P34" s="84"/>
      <c r="Q34" s="84"/>
      <c r="R34" s="84"/>
      <c r="S34" s="85"/>
    </row>
    <row r="38" spans="1:19" x14ac:dyDescent="0.25">
      <c r="L38" s="5"/>
      <c r="N38" s="68"/>
      <c r="O38" s="68"/>
    </row>
    <row r="39" spans="1:19" x14ac:dyDescent="0.25">
      <c r="L39" s="5"/>
      <c r="N39" s="68"/>
      <c r="O39" s="68"/>
    </row>
    <row r="40" spans="1:19" x14ac:dyDescent="0.25">
      <c r="N40" s="68"/>
      <c r="O40" s="68"/>
    </row>
    <row r="41" spans="1:19" x14ac:dyDescent="0.25">
      <c r="N41" s="68"/>
      <c r="O41" s="68"/>
    </row>
    <row r="42" spans="1:19" x14ac:dyDescent="0.25">
      <c r="N42" s="68"/>
      <c r="O42" s="68"/>
    </row>
    <row r="43" spans="1:19" x14ac:dyDescent="0.25">
      <c r="N43" s="68"/>
      <c r="O43" s="68"/>
    </row>
    <row r="44" spans="1:19" x14ac:dyDescent="0.25">
      <c r="N44" s="68"/>
      <c r="O44" s="68"/>
    </row>
    <row r="45" spans="1:19" x14ac:dyDescent="0.25">
      <c r="N45" s="68"/>
      <c r="O45" s="68"/>
    </row>
    <row r="46" spans="1:19" x14ac:dyDescent="0.25">
      <c r="N46" s="68"/>
      <c r="O46" s="68"/>
    </row>
    <row r="47" spans="1:19" x14ac:dyDescent="0.25">
      <c r="N47" s="68"/>
      <c r="O47" s="68"/>
    </row>
    <row r="48" spans="1:19" x14ac:dyDescent="0.25">
      <c r="N48" s="68"/>
      <c r="O48" s="68"/>
    </row>
    <row r="49" spans="14:15" x14ac:dyDescent="0.25">
      <c r="N49" s="68"/>
      <c r="O49" s="68"/>
    </row>
  </sheetData>
  <mergeCells count="2">
    <mergeCell ref="A34:S34"/>
    <mergeCell ref="A31:S32"/>
  </mergeCells>
  <pageMargins left="0.7" right="0.7" top="0.75" bottom="0.75" header="0.3" footer="0.3"/>
  <pageSetup paperSize="304" orientation="portrait" r:id="rId1"/>
  <customProperties>
    <customPr name="SheetOptions"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C08DF05AF75D44AEF9EB31F22CBCEA" ma:contentTypeVersion="19" ma:contentTypeDescription="Create a new document." ma:contentTypeScope="" ma:versionID="2effbdb93ee591257e7d43ee92b272cc">
  <xsd:schema xmlns:xsd="http://www.w3.org/2001/XMLSchema" xmlns:xs="http://www.w3.org/2001/XMLSchema" xmlns:p="http://schemas.microsoft.com/office/2006/metadata/properties" xmlns:ns2="fe2dcbe2-4e8e-4629-b197-82ae287d7d36" xmlns:ns3="9a8df84f-07e5-4120-8fc1-bf0494d5fc42" targetNamespace="http://schemas.microsoft.com/office/2006/metadata/properties" ma:root="true" ma:fieldsID="d53c5c58d1dd4a99e5871988430b6a08" ns2:_="" ns3:_="">
    <xsd:import namespace="fe2dcbe2-4e8e-4629-b197-82ae287d7d36"/>
    <xsd:import namespace="9a8df84f-07e5-4120-8fc1-bf0494d5fc4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SearchProperties" minOccurs="0"/>
                <xsd:element ref="ns3:MediaServiceObjectDetectorVersion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dcbe2-4e8e-4629-b197-82ae287d7d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10087277-d571-4fe7-be4d-9b9cbe8d88df}" ma:internalName="TaxCatchAll" ma:showField="CatchAllData" ma:web="fe2dcbe2-4e8e-4629-b197-82ae287d7d3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8df84f-07e5-4120-8fc1-bf0494d5fc4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dd5c078-b1c9-448c-827a-ca010be97834"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e2dcbe2-4e8e-4629-b197-82ae287d7d36" xsi:nil="true"/>
    <lcf76f155ced4ddcb4097134ff3c332f xmlns="9a8df84f-07e5-4120-8fc1-bf0494d5fc4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D18D43-918D-4EDD-9247-83106BF1F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dcbe2-4e8e-4629-b197-82ae287d7d36"/>
    <ds:schemaRef ds:uri="9a8df84f-07e5-4120-8fc1-bf0494d5fc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941C3F-B058-4DCD-82AA-6F559FDDA9CF}">
  <ds:schemaRefs>
    <ds:schemaRef ds:uri="http://schemas.microsoft.com/sharepoint/v3/contenttype/forms"/>
  </ds:schemaRefs>
</ds:datastoreItem>
</file>

<file path=customXml/itemProps3.xml><?xml version="1.0" encoding="utf-8"?>
<ds:datastoreItem xmlns:ds="http://schemas.openxmlformats.org/officeDocument/2006/customXml" ds:itemID="{A0BED326-B723-47B5-BCE2-AA74A4BD2524}">
  <ds:schemaRefs>
    <ds:schemaRef ds:uri="http://schemas.microsoft.com/office/2006/metadata/properties"/>
    <ds:schemaRef ds:uri="http://schemas.microsoft.com/office/infopath/2007/PartnerControls"/>
    <ds:schemaRef ds:uri="fe2dcbe2-4e8e-4629-b197-82ae287d7d36"/>
    <ds:schemaRef ds:uri="9a8df84f-07e5-4120-8fc1-bf0494d5fc42"/>
  </ds:schemaRefs>
</ds:datastoreItem>
</file>

<file path=docMetadata/LabelInfo.xml><?xml version="1.0" encoding="utf-8"?>
<clbl:labelList xmlns:clbl="http://schemas.microsoft.com/office/2020/mipLabelMetadata">
  <clbl:label id="{b04ca17c-33fe-4e0f-9420-8297190e46b9}" enabled="0" method="" siteId="{b04ca17c-33fe-4e0f-9420-8297190e46b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PnL</vt:lpstr>
      <vt:lpstr>BS</vt:lpstr>
      <vt:lpstr>CF</vt:lpstr>
      <vt:lpstr>Segment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 Bingefors</dc:creator>
  <cp:keywords/>
  <dc:description/>
  <cp:lastModifiedBy>Jørgen Bakken</cp:lastModifiedBy>
  <cp:revision/>
  <dcterms:created xsi:type="dcterms:W3CDTF">2015-06-05T18:17:20Z</dcterms:created>
  <dcterms:modified xsi:type="dcterms:W3CDTF">2025-08-18T08:57:43Z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ediaServiceImageTags">
    <vt:lpwstr/>
  </property>
  <property fmtid="{D5CDD505-2E9C-101B-9397-08002B2CF9AE}" pid="5" name="ContentTypeId">
    <vt:lpwstr>0x01010066C08DF05AF75D44AEF9EB31F22CBCEA</vt:lpwstr>
  </property>
</Properties>
</file>